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hidePivotFieldList="1"/>
  <workbookProtection workbookAlgorithmName="SHA-512" workbookHashValue="Kbq4AZijz0jgimH1a/2Kh9oO6ICB1wlSSHfPk+qG7PoWWj4VzAW/TirSLJ1hySbnK7NXzM/6IuGxH0yfOCSwCg==" workbookSaltValue="8e1aXJVXhZ+sHZpX69mKew==" workbookSpinCount="100000" lockStructure="1"/>
  <bookViews>
    <workbookView xWindow="0" yWindow="0" windowWidth="20490" windowHeight="7755" firstSheet="1" activeTab="3"/>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definedNames>
    <definedName name="_xlnm._FilterDatabase" localSheetId="1" hidden="1">'1. Membre du groupe'!$A$2:$AC$453</definedName>
    <definedName name="_xlnm._FilterDatabase" localSheetId="2" hidden="1">'2. Produit agricole certifié'!$S$2:$S$453</definedName>
    <definedName name="_xlnm._FilterDatabase" localSheetId="3" hidden="1">'3. Unité agricole'!$A$2:$E$536</definedName>
    <definedName name="_xlnm._FilterDatabase" localSheetId="6" hidden="1">'Liste des produits agricoles'!$A$1:$D$372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93" i="15" l="1" a="1"/>
  <c r="C93" i="15" s="1"/>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82" i="3"/>
  <c r="F283" i="3"/>
  <c r="F284" i="3"/>
  <c r="F285" i="3"/>
  <c r="F286" i="3"/>
  <c r="F287" i="3"/>
  <c r="F288" i="3"/>
  <c r="F289" i="3"/>
  <c r="F290" i="3"/>
  <c r="F291" i="3"/>
  <c r="F292"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6" i="3"/>
  <c r="F457" i="3"/>
  <c r="F458" i="3"/>
  <c r="F459" i="3"/>
  <c r="F460" i="3"/>
  <c r="F461" i="3"/>
  <c r="F462" i="3"/>
  <c r="F463" i="3"/>
  <c r="F464" i="3"/>
  <c r="F465" i="3"/>
  <c r="F466" i="3"/>
  <c r="F467" i="3"/>
  <c r="F468" i="3"/>
  <c r="F469" i="3"/>
  <c r="F470"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304" i="3"/>
  <c r="H305" i="3"/>
  <c r="H306" i="3"/>
  <c r="H307" i="3"/>
  <c r="H308" i="3"/>
  <c r="H309" i="3"/>
  <c r="H310" i="3"/>
  <c r="H311" i="3"/>
  <c r="H312" i="3"/>
  <c r="H313" i="3"/>
  <c r="H314" i="3"/>
  <c r="H315" i="3"/>
  <c r="H316" i="3"/>
  <c r="H317" i="3"/>
  <c r="H318" i="3"/>
  <c r="H319" i="3"/>
  <c r="H320" i="3"/>
  <c r="H321" i="3"/>
  <c r="H322" i="3"/>
  <c r="H323" i="3"/>
  <c r="H324" i="3"/>
  <c r="H325" i="3"/>
  <c r="H326" i="3"/>
  <c r="H327" i="3"/>
  <c r="H328" i="3"/>
  <c r="H329" i="3"/>
  <c r="H330" i="3"/>
  <c r="H331" i="3"/>
  <c r="H332" i="3"/>
  <c r="H333" i="3"/>
  <c r="H334" i="3"/>
  <c r="H335"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6"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90" i="3" a="1"/>
  <c r="I90" i="3" s="1"/>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5" i="3" a="1"/>
  <c r="I215"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27" i="3" a="1"/>
  <c r="I227" i="3" s="1"/>
  <c r="I228" i="3" a="1"/>
  <c r="I228" i="3" s="1"/>
  <c r="I229" i="3" a="1"/>
  <c r="I229"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49" i="3" a="1"/>
  <c r="I249" i="3" s="1"/>
  <c r="I250" i="3" a="1"/>
  <c r="I250" i="3" s="1"/>
  <c r="I251" i="3" a="1"/>
  <c r="I251" i="3" s="1"/>
  <c r="I252" i="3" a="1"/>
  <c r="I252" i="3" s="1"/>
  <c r="I253" i="3" a="1"/>
  <c r="I253" i="3" s="1"/>
  <c r="I254" i="3" a="1"/>
  <c r="I254" i="3" s="1"/>
  <c r="I255" i="3" a="1"/>
  <c r="I255" i="3" s="1"/>
  <c r="I256" i="3" a="1"/>
  <c r="I256" i="3" s="1"/>
  <c r="I257" i="3" a="1"/>
  <c r="I257" i="3" s="1"/>
  <c r="I258" i="3" a="1"/>
  <c r="I258" i="3" s="1"/>
  <c r="I259" i="3" a="1"/>
  <c r="I259" i="3" s="1"/>
  <c r="I260" i="3" a="1"/>
  <c r="I260" i="3" s="1"/>
  <c r="I261" i="3" a="1"/>
  <c r="I261" i="3" s="1"/>
  <c r="I262" i="3" a="1"/>
  <c r="I262" i="3" s="1"/>
  <c r="I263" i="3" a="1"/>
  <c r="I263" i="3" s="1"/>
  <c r="I264" i="3" a="1"/>
  <c r="I264" i="3" s="1"/>
  <c r="I265" i="3" a="1"/>
  <c r="I265" i="3" s="1"/>
  <c r="I266" i="3" a="1"/>
  <c r="I266" i="3" s="1"/>
  <c r="I267" i="3" a="1"/>
  <c r="I267"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280" i="3" a="1"/>
  <c r="I280" i="3" s="1"/>
  <c r="I281" i="3" a="1"/>
  <c r="I281" i="3" s="1"/>
  <c r="I282" i="3" a="1"/>
  <c r="I282" i="3" s="1"/>
  <c r="I283" i="3" a="1"/>
  <c r="I283" i="3" s="1"/>
  <c r="I284" i="3" a="1"/>
  <c r="I284" i="3" s="1"/>
  <c r="I285" i="3" a="1"/>
  <c r="I285" i="3" s="1"/>
  <c r="I286" i="3" a="1"/>
  <c r="I286" i="3" s="1"/>
  <c r="I287" i="3" a="1"/>
  <c r="I287" i="3" s="1"/>
  <c r="I288" i="3" a="1"/>
  <c r="I288" i="3" s="1"/>
  <c r="I289" i="3" a="1"/>
  <c r="I289" i="3" s="1"/>
  <c r="I290" i="3" a="1"/>
  <c r="I290" i="3" s="1"/>
  <c r="I291" i="3" a="1"/>
  <c r="I291" i="3" s="1"/>
  <c r="I292" i="3" a="1"/>
  <c r="I292" i="3" s="1"/>
  <c r="I293" i="3" a="1"/>
  <c r="I293" i="3" s="1"/>
  <c r="I294" i="3" a="1"/>
  <c r="I294" i="3" s="1"/>
  <c r="I295" i="3" a="1"/>
  <c r="I295" i="3" s="1"/>
  <c r="I296" i="3" a="1"/>
  <c r="I296" i="3" s="1"/>
  <c r="I297" i="3" a="1"/>
  <c r="I297" i="3" s="1"/>
  <c r="I298" i="3" a="1"/>
  <c r="I298" i="3" s="1"/>
  <c r="I299" i="3" a="1"/>
  <c r="I299" i="3" s="1"/>
  <c r="I300" i="3" a="1"/>
  <c r="I300" i="3" s="1"/>
  <c r="I301" i="3" a="1"/>
  <c r="I301" i="3" s="1"/>
  <c r="I302" i="3" a="1"/>
  <c r="I302" i="3" s="1"/>
  <c r="I303" i="3" a="1"/>
  <c r="I303" i="3" s="1"/>
  <c r="I304" i="3" a="1"/>
  <c r="I304" i="3" s="1"/>
  <c r="I305" i="3" a="1"/>
  <c r="I305" i="3" s="1"/>
  <c r="I306" i="3" a="1"/>
  <c r="I306" i="3" s="1"/>
  <c r="I307" i="3" a="1"/>
  <c r="I307" i="3" s="1"/>
  <c r="I308" i="3" a="1"/>
  <c r="I308" i="3" s="1"/>
  <c r="I309" i="3" a="1"/>
  <c r="I309" i="3" s="1"/>
  <c r="I310" i="3" a="1"/>
  <c r="I310" i="3" s="1"/>
  <c r="I311" i="3" a="1"/>
  <c r="I311" i="3" s="1"/>
  <c r="I312" i="3" a="1"/>
  <c r="I312" i="3" s="1"/>
  <c r="I313" i="3" a="1"/>
  <c r="I313" i="3" s="1"/>
  <c r="I314" i="3" a="1"/>
  <c r="I314" i="3" s="1"/>
  <c r="I315" i="3" a="1"/>
  <c r="I315" i="3" s="1"/>
  <c r="I316" i="3" a="1"/>
  <c r="I316" i="3" s="1"/>
  <c r="I317" i="3" a="1"/>
  <c r="I317" i="3" s="1"/>
  <c r="I318" i="3" a="1"/>
  <c r="I318" i="3" s="1"/>
  <c r="I319" i="3" a="1"/>
  <c r="I319" i="3" s="1"/>
  <c r="I320" i="3" a="1"/>
  <c r="I320" i="3" s="1"/>
  <c r="I321" i="3" a="1"/>
  <c r="I321" i="3" s="1"/>
  <c r="I322" i="3" a="1"/>
  <c r="I322" i="3" s="1"/>
  <c r="I323" i="3" a="1"/>
  <c r="I323" i="3" s="1"/>
  <c r="I324" i="3" a="1"/>
  <c r="I324" i="3" s="1"/>
  <c r="I325" i="3" a="1"/>
  <c r="I325" i="3" s="1"/>
  <c r="I326" i="3" a="1"/>
  <c r="I326" i="3" s="1"/>
  <c r="I327" i="3" a="1"/>
  <c r="I327" i="3" s="1"/>
  <c r="I328" i="3" a="1"/>
  <c r="I328" i="3" s="1"/>
  <c r="I329" i="3" a="1"/>
  <c r="I329" i="3" s="1"/>
  <c r="I330" i="3" a="1"/>
  <c r="I330" i="3" s="1"/>
  <c r="I331" i="3" a="1"/>
  <c r="I331" i="3" s="1"/>
  <c r="I332" i="3" a="1"/>
  <c r="I332" i="3" s="1"/>
  <c r="I333" i="3" a="1"/>
  <c r="I333" i="3" s="1"/>
  <c r="I334" i="3" a="1"/>
  <c r="I334" i="3" s="1"/>
  <c r="I335" i="3" a="1"/>
  <c r="I335" i="3" s="1"/>
  <c r="I336" i="3" a="1"/>
  <c r="I336" i="3" s="1"/>
  <c r="I337" i="3" a="1"/>
  <c r="I337" i="3" s="1"/>
  <c r="I338" i="3" a="1"/>
  <c r="I338" i="3" s="1"/>
  <c r="I339" i="3" a="1"/>
  <c r="I339" i="3" s="1"/>
  <c r="I340" i="3" a="1"/>
  <c r="I340" i="3" s="1"/>
  <c r="I341" i="3" a="1"/>
  <c r="I341" i="3" s="1"/>
  <c r="I342" i="3" a="1"/>
  <c r="I342" i="3" s="1"/>
  <c r="I343" i="3" a="1"/>
  <c r="I343" i="3" s="1"/>
  <c r="I344" i="3" a="1"/>
  <c r="I344" i="3" s="1"/>
  <c r="I345" i="3" a="1"/>
  <c r="I345" i="3" s="1"/>
  <c r="I346" i="3" a="1"/>
  <c r="I346" i="3" s="1"/>
  <c r="I347" i="3" a="1"/>
  <c r="I347" i="3" s="1"/>
  <c r="I348" i="3" a="1"/>
  <c r="I348" i="3" s="1"/>
  <c r="I349" i="3" a="1"/>
  <c r="I349" i="3" s="1"/>
  <c r="I350" i="3" a="1"/>
  <c r="I350" i="3" s="1"/>
  <c r="I351" i="3" a="1"/>
  <c r="I351" i="3" s="1"/>
  <c r="I352" i="3" a="1"/>
  <c r="I352" i="3" s="1"/>
  <c r="I353" i="3" a="1"/>
  <c r="I353" i="3" s="1"/>
  <c r="I354" i="3" a="1"/>
  <c r="I354" i="3" s="1"/>
  <c r="I355" i="3" a="1"/>
  <c r="I355" i="3" s="1"/>
  <c r="I356" i="3" a="1"/>
  <c r="I356" i="3" s="1"/>
  <c r="I357" i="3" a="1"/>
  <c r="I357" i="3" s="1"/>
  <c r="I358" i="3" a="1"/>
  <c r="I358" i="3" s="1"/>
  <c r="I359" i="3" a="1"/>
  <c r="I359"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6" i="3" a="1"/>
  <c r="I376"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6" i="3" a="1"/>
  <c r="I456"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0" i="3" a="1"/>
  <c r="I470"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I498" i="3" a="1"/>
  <c r="I498" i="3" s="1"/>
  <c r="I499" i="3" a="1"/>
  <c r="I499" i="3" s="1"/>
  <c r="I500" i="3" a="1"/>
  <c r="I500" i="3" s="1"/>
  <c r="I501" i="3" a="1"/>
  <c r="I501" i="3" s="1"/>
  <c r="I502" i="3" a="1"/>
  <c r="I502" i="3" s="1"/>
  <c r="I503" i="3" a="1"/>
  <c r="I503" i="3" s="1"/>
  <c r="I504" i="3" a="1"/>
  <c r="I504" i="3" s="1"/>
  <c r="I505" i="3" a="1"/>
  <c r="I505" i="3" s="1"/>
  <c r="I506" i="3" a="1"/>
  <c r="I506" i="3" s="1"/>
  <c r="I507" i="3" a="1"/>
  <c r="I507" i="3" s="1"/>
  <c r="I508" i="3" a="1"/>
  <c r="I508" i="3" s="1"/>
  <c r="I509" i="3" a="1"/>
  <c r="I509" i="3" s="1"/>
  <c r="I510" i="3" a="1"/>
  <c r="I510" i="3" s="1"/>
  <c r="I511" i="3" a="1"/>
  <c r="I511" i="3" s="1"/>
  <c r="I512" i="3" a="1"/>
  <c r="I512" i="3" s="1"/>
  <c r="I513" i="3" a="1"/>
  <c r="I513" i="3" s="1"/>
  <c r="I514" i="3" a="1"/>
  <c r="I514" i="3" s="1"/>
  <c r="I515" i="3" a="1"/>
  <c r="I515" i="3" s="1"/>
  <c r="I516" i="3" a="1"/>
  <c r="I516" i="3" s="1"/>
  <c r="I517" i="3" a="1"/>
  <c r="I517" i="3" s="1"/>
  <c r="I518" i="3" a="1"/>
  <c r="I518" i="3" s="1"/>
  <c r="I519" i="3" a="1"/>
  <c r="I519" i="3" s="1"/>
  <c r="I520" i="3" a="1"/>
  <c r="I520" i="3" s="1"/>
  <c r="I521" i="3" a="1"/>
  <c r="I521" i="3" s="1"/>
  <c r="I522" i="3" a="1"/>
  <c r="I522" i="3" s="1"/>
  <c r="I523" i="3" a="1"/>
  <c r="I523" i="3" s="1"/>
  <c r="I524" i="3" a="1"/>
  <c r="I524" i="3" s="1"/>
  <c r="I525" i="3" a="1"/>
  <c r="I525" i="3" s="1"/>
  <c r="I526" i="3" a="1"/>
  <c r="I526" i="3" s="1"/>
  <c r="I527" i="3" a="1"/>
  <c r="I527" i="3" s="1"/>
  <c r="I528" i="3" a="1"/>
  <c r="I528" i="3" s="1"/>
  <c r="I529" i="3" a="1"/>
  <c r="I529" i="3" s="1"/>
  <c r="I530" i="3" a="1"/>
  <c r="I530" i="3" s="1"/>
  <c r="I531" i="3" a="1"/>
  <c r="I531" i="3" s="1"/>
  <c r="I532" i="3" a="1"/>
  <c r="I532" i="3" s="1"/>
  <c r="I533" i="3" a="1"/>
  <c r="I533" i="3" s="1"/>
  <c r="I534" i="3" a="1"/>
  <c r="I534" i="3" s="1"/>
  <c r="I535" i="3" a="1"/>
  <c r="I535" i="3" s="1"/>
  <c r="I536" i="3" a="1"/>
  <c r="I536" i="3" s="1"/>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444" i="3"/>
  <c r="J445" i="3"/>
  <c r="J446" i="3"/>
  <c r="J447" i="3"/>
  <c r="J448" i="3"/>
  <c r="J449" i="3"/>
  <c r="J450" i="3"/>
  <c r="J451" i="3"/>
  <c r="J452" i="3"/>
  <c r="J453" i="3"/>
  <c r="J454" i="3"/>
  <c r="J455" i="3"/>
  <c r="J456" i="3"/>
  <c r="J457" i="3"/>
  <c r="J458" i="3"/>
  <c r="J459" i="3"/>
  <c r="J460" i="3"/>
  <c r="J461" i="3"/>
  <c r="J462" i="3"/>
  <c r="J463" i="3"/>
  <c r="J464" i="3"/>
  <c r="J465" i="3"/>
  <c r="J466" i="3"/>
  <c r="J467" i="3"/>
  <c r="J468" i="3"/>
  <c r="J469" i="3"/>
  <c r="J470" i="3"/>
  <c r="J471" i="3"/>
  <c r="J472" i="3"/>
  <c r="J473" i="3"/>
  <c r="J474" i="3"/>
  <c r="J475" i="3"/>
  <c r="J476" i="3"/>
  <c r="J477" i="3"/>
  <c r="J478" i="3"/>
  <c r="J479" i="3"/>
  <c r="J480" i="3"/>
  <c r="J481" i="3"/>
  <c r="J482" i="3"/>
  <c r="J483" i="3"/>
  <c r="J484" i="3"/>
  <c r="J485" i="3"/>
  <c r="J486" i="3"/>
  <c r="J487" i="3"/>
  <c r="J488" i="3"/>
  <c r="J489" i="3"/>
  <c r="J490" i="3"/>
  <c r="J491" i="3"/>
  <c r="J492" i="3"/>
  <c r="J493" i="3"/>
  <c r="J494" i="3"/>
  <c r="J495" i="3"/>
  <c r="J496" i="3"/>
  <c r="J497" i="3"/>
  <c r="J498" i="3"/>
  <c r="J499" i="3"/>
  <c r="J500" i="3"/>
  <c r="J501" i="3"/>
  <c r="J502" i="3"/>
  <c r="J503" i="3"/>
  <c r="J504" i="3"/>
  <c r="J505" i="3"/>
  <c r="J506" i="3"/>
  <c r="J507" i="3"/>
  <c r="J508" i="3"/>
  <c r="J509" i="3"/>
  <c r="J510" i="3"/>
  <c r="J511" i="3"/>
  <c r="J512" i="3"/>
  <c r="J513" i="3"/>
  <c r="J514" i="3"/>
  <c r="J515" i="3"/>
  <c r="J516" i="3"/>
  <c r="J517" i="3"/>
  <c r="J518" i="3"/>
  <c r="J519" i="3"/>
  <c r="J520" i="3"/>
  <c r="J521" i="3"/>
  <c r="J522" i="3"/>
  <c r="J523" i="3"/>
  <c r="J524" i="3"/>
  <c r="J525" i="3"/>
  <c r="J526" i="3"/>
  <c r="J527" i="3"/>
  <c r="J528" i="3"/>
  <c r="J529" i="3"/>
  <c r="J530" i="3"/>
  <c r="J531" i="3"/>
  <c r="J532" i="3"/>
  <c r="J533" i="3"/>
  <c r="J534" i="3"/>
  <c r="J535" i="3"/>
  <c r="J536" i="3"/>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204" i="5"/>
  <c r="J205"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61" i="5"/>
  <c r="J262" i="5"/>
  <c r="J263" i="5"/>
  <c r="J264" i="5"/>
  <c r="J265" i="5"/>
  <c r="J266" i="5"/>
  <c r="J267" i="5"/>
  <c r="J268" i="5"/>
  <c r="J269" i="5"/>
  <c r="J270" i="5"/>
  <c r="J271" i="5"/>
  <c r="J272" i="5"/>
  <c r="J273" i="5"/>
  <c r="J274" i="5"/>
  <c r="J275" i="5"/>
  <c r="J276" i="5"/>
  <c r="J277" i="5"/>
  <c r="J278" i="5"/>
  <c r="J279" i="5"/>
  <c r="J280" i="5"/>
  <c r="J281" i="5"/>
  <c r="J282" i="5"/>
  <c r="J283" i="5"/>
  <c r="J284" i="5"/>
  <c r="J285" i="5"/>
  <c r="J286" i="5"/>
  <c r="J287" i="5"/>
  <c r="J288" i="5"/>
  <c r="J289" i="5"/>
  <c r="J290" i="5"/>
  <c r="J291" i="5"/>
  <c r="J292" i="5"/>
  <c r="J293" i="5"/>
  <c r="J294" i="5"/>
  <c r="J295" i="5"/>
  <c r="J296" i="5"/>
  <c r="J297" i="5"/>
  <c r="J298" i="5"/>
  <c r="J299" i="5"/>
  <c r="J300" i="5"/>
  <c r="J301" i="5"/>
  <c r="J302" i="5"/>
  <c r="J303" i="5"/>
  <c r="J304" i="5"/>
  <c r="J305" i="5"/>
  <c r="J306" i="5"/>
  <c r="J307" i="5"/>
  <c r="J308" i="5"/>
  <c r="J309" i="5"/>
  <c r="J310" i="5"/>
  <c r="J311" i="5"/>
  <c r="J312" i="5"/>
  <c r="J313" i="5"/>
  <c r="J314" i="5"/>
  <c r="J315" i="5"/>
  <c r="J316" i="5"/>
  <c r="J317" i="5"/>
  <c r="J318" i="5"/>
  <c r="J319" i="5"/>
  <c r="J320" i="5"/>
  <c r="J321" i="5"/>
  <c r="J322" i="5"/>
  <c r="J323" i="5"/>
  <c r="J324" i="5"/>
  <c r="J325" i="5"/>
  <c r="J326" i="5"/>
  <c r="J327" i="5"/>
  <c r="J328" i="5"/>
  <c r="J329" i="5"/>
  <c r="J330" i="5"/>
  <c r="J331" i="5"/>
  <c r="J332" i="5"/>
  <c r="J333" i="5"/>
  <c r="J334" i="5"/>
  <c r="J335" i="5"/>
  <c r="J336" i="5"/>
  <c r="J337" i="5"/>
  <c r="J338" i="5"/>
  <c r="J339" i="5"/>
  <c r="J340" i="5"/>
  <c r="J341" i="5"/>
  <c r="J342" i="5"/>
  <c r="J343" i="5"/>
  <c r="J344" i="5"/>
  <c r="J345" i="5"/>
  <c r="J346" i="5"/>
  <c r="J347" i="5"/>
  <c r="J348" i="5"/>
  <c r="J349" i="5"/>
  <c r="J350" i="5"/>
  <c r="J351" i="5"/>
  <c r="J352" i="5"/>
  <c r="J353" i="5"/>
  <c r="J354" i="5"/>
  <c r="J355" i="5"/>
  <c r="J356" i="5"/>
  <c r="J357" i="5"/>
  <c r="J358" i="5"/>
  <c r="J359" i="5"/>
  <c r="J360" i="5"/>
  <c r="J361" i="5"/>
  <c r="J362" i="5"/>
  <c r="J363" i="5"/>
  <c r="J364" i="5"/>
  <c r="J365" i="5"/>
  <c r="J366" i="5"/>
  <c r="J367" i="5"/>
  <c r="J368" i="5"/>
  <c r="J369" i="5"/>
  <c r="J370" i="5"/>
  <c r="J371" i="5"/>
  <c r="J372" i="5"/>
  <c r="J373" i="5"/>
  <c r="J374" i="5"/>
  <c r="J375" i="5"/>
  <c r="J376" i="5"/>
  <c r="J377" i="5"/>
  <c r="J378" i="5"/>
  <c r="J379" i="5"/>
  <c r="J380" i="5"/>
  <c r="J381" i="5"/>
  <c r="J382" i="5"/>
  <c r="J383"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3"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K51" i="5" a="1"/>
  <c r="K51" i="5" s="1"/>
  <c r="K52" i="5" a="1"/>
  <c r="K52" i="5" s="1"/>
  <c r="K53" i="5" a="1"/>
  <c r="K53" i="5" s="1"/>
  <c r="K54" i="5" a="1"/>
  <c r="K54" i="5" s="1"/>
  <c r="K55" i="5" a="1"/>
  <c r="K55" i="5" s="1"/>
  <c r="K56" i="5" a="1"/>
  <c r="K56" i="5" s="1"/>
  <c r="K57" i="5" a="1"/>
  <c r="K57" i="5" s="1"/>
  <c r="K58" i="5" a="1"/>
  <c r="K58" i="5" s="1"/>
  <c r="K59" i="5" a="1"/>
  <c r="K59" i="5" s="1"/>
  <c r="K60" i="5" a="1"/>
  <c r="K60" i="5" s="1"/>
  <c r="K61" i="5" a="1"/>
  <c r="K61" i="5" s="1"/>
  <c r="K62" i="5" a="1"/>
  <c r="K62" i="5" s="1"/>
  <c r="K63" i="5" a="1"/>
  <c r="K63" i="5" s="1"/>
  <c r="K64" i="5" a="1"/>
  <c r="K64" i="5" s="1"/>
  <c r="K65" i="5" a="1"/>
  <c r="K65" i="5" s="1"/>
  <c r="K66" i="5" a="1"/>
  <c r="K66" i="5" s="1"/>
  <c r="K67" i="5" a="1"/>
  <c r="K67" i="5" s="1"/>
  <c r="K68" i="5" a="1"/>
  <c r="K68" i="5" s="1"/>
  <c r="K69" i="5" a="1"/>
  <c r="K69" i="5" s="1"/>
  <c r="K70" i="5" a="1"/>
  <c r="K70" i="5" s="1"/>
  <c r="K71" i="5" a="1"/>
  <c r="K71" i="5" s="1"/>
  <c r="K72" i="5" a="1"/>
  <c r="K72" i="5" s="1"/>
  <c r="K73" i="5" a="1"/>
  <c r="K73" i="5" s="1"/>
  <c r="K74" i="5" a="1"/>
  <c r="K74" i="5" s="1"/>
  <c r="K75" i="5" a="1"/>
  <c r="K75" i="5" s="1"/>
  <c r="K76" i="5" a="1"/>
  <c r="K76" i="5" s="1"/>
  <c r="K77" i="5" a="1"/>
  <c r="K77" i="5" s="1"/>
  <c r="K78" i="5" a="1"/>
  <c r="K78" i="5" s="1"/>
  <c r="K79" i="5" a="1"/>
  <c r="K79" i="5" s="1"/>
  <c r="K80" i="5" a="1"/>
  <c r="K80" i="5" s="1"/>
  <c r="K81" i="5" a="1"/>
  <c r="K81" i="5" s="1"/>
  <c r="K82" i="5" a="1"/>
  <c r="K82" i="5" s="1"/>
  <c r="K83" i="5" a="1"/>
  <c r="K83" i="5" s="1"/>
  <c r="K84" i="5" a="1"/>
  <c r="K84" i="5" s="1"/>
  <c r="K85" i="5" a="1"/>
  <c r="K85" i="5" s="1"/>
  <c r="K86" i="5" a="1"/>
  <c r="K86" i="5" s="1"/>
  <c r="K87" i="5" a="1"/>
  <c r="K87" i="5" s="1"/>
  <c r="K88" i="5" a="1"/>
  <c r="K88" i="5" s="1"/>
  <c r="K89" i="5" a="1"/>
  <c r="K89" i="5" s="1"/>
  <c r="K90" i="5" a="1"/>
  <c r="K90" i="5" s="1"/>
  <c r="K91" i="5" a="1"/>
  <c r="K91" i="5" s="1"/>
  <c r="K92" i="5" a="1"/>
  <c r="K92" i="5" s="1"/>
  <c r="K93" i="5" a="1"/>
  <c r="K93" i="5" s="1"/>
  <c r="K94" i="5" a="1"/>
  <c r="K94" i="5" s="1"/>
  <c r="K95" i="5" a="1"/>
  <c r="K95" i="5" s="1"/>
  <c r="K96" i="5" a="1"/>
  <c r="K96" i="5" s="1"/>
  <c r="K97" i="5" a="1"/>
  <c r="K97" i="5" s="1"/>
  <c r="K98" i="5" a="1"/>
  <c r="K98" i="5" s="1"/>
  <c r="K99" i="5" a="1"/>
  <c r="K99" i="5" s="1"/>
  <c r="K100" i="5" a="1"/>
  <c r="K100" i="5" s="1"/>
  <c r="K101" i="5" a="1"/>
  <c r="K101" i="5" s="1"/>
  <c r="K102" i="5" a="1"/>
  <c r="K102" i="5" s="1"/>
  <c r="K103" i="5" a="1"/>
  <c r="K103" i="5" s="1"/>
  <c r="K104" i="5" a="1"/>
  <c r="K104" i="5" s="1"/>
  <c r="K105" i="5" a="1"/>
  <c r="K105" i="5" s="1"/>
  <c r="K106" i="5" a="1"/>
  <c r="K106" i="5" s="1"/>
  <c r="K107" i="5" a="1"/>
  <c r="K107" i="5" s="1"/>
  <c r="K108" i="5" a="1"/>
  <c r="K108" i="5" s="1"/>
  <c r="K109" i="5" a="1"/>
  <c r="K109" i="5" s="1"/>
  <c r="K110" i="5" a="1"/>
  <c r="K110" i="5" s="1"/>
  <c r="K111" i="5" a="1"/>
  <c r="K111" i="5" s="1"/>
  <c r="K112" i="5" a="1"/>
  <c r="K112" i="5" s="1"/>
  <c r="K113" i="5" a="1"/>
  <c r="K113" i="5" s="1"/>
  <c r="K114" i="5" a="1"/>
  <c r="K114" i="5" s="1"/>
  <c r="K115" i="5" a="1"/>
  <c r="K115" i="5" s="1"/>
  <c r="K116" i="5" a="1"/>
  <c r="K116" i="5" s="1"/>
  <c r="K117" i="5" a="1"/>
  <c r="K117" i="5" s="1"/>
  <c r="K118" i="5" a="1"/>
  <c r="K118" i="5" s="1"/>
  <c r="K119" i="5" a="1"/>
  <c r="K119" i="5" s="1"/>
  <c r="K120" i="5" a="1"/>
  <c r="K120" i="5" s="1"/>
  <c r="K121" i="5" a="1"/>
  <c r="K121" i="5" s="1"/>
  <c r="K122" i="5" a="1"/>
  <c r="K122" i="5" s="1"/>
  <c r="K123" i="5" a="1"/>
  <c r="K123" i="5" s="1"/>
  <c r="K124" i="5" a="1"/>
  <c r="K124" i="5" s="1"/>
  <c r="K125" i="5" a="1"/>
  <c r="K125" i="5" s="1"/>
  <c r="K126" i="5" a="1"/>
  <c r="K126" i="5" s="1"/>
  <c r="K127" i="5" a="1"/>
  <c r="K127" i="5" s="1"/>
  <c r="K128" i="5" a="1"/>
  <c r="K128" i="5" s="1"/>
  <c r="K129" i="5" a="1"/>
  <c r="K129" i="5" s="1"/>
  <c r="K130" i="5" a="1"/>
  <c r="K130" i="5" s="1"/>
  <c r="K131" i="5" a="1"/>
  <c r="K131" i="5" s="1"/>
  <c r="K132" i="5" a="1"/>
  <c r="K132" i="5" s="1"/>
  <c r="K133" i="5" a="1"/>
  <c r="K133" i="5" s="1"/>
  <c r="K134" i="5" a="1"/>
  <c r="K134" i="5" s="1"/>
  <c r="K135" i="5" a="1"/>
  <c r="K135" i="5" s="1"/>
  <c r="K136" i="5" a="1"/>
  <c r="K136" i="5" s="1"/>
  <c r="K137" i="5" a="1"/>
  <c r="K137" i="5" s="1"/>
  <c r="K138" i="5" a="1"/>
  <c r="K138" i="5" s="1"/>
  <c r="K139" i="5" a="1"/>
  <c r="K139" i="5" s="1"/>
  <c r="K140" i="5" a="1"/>
  <c r="K140" i="5" s="1"/>
  <c r="K141" i="5" a="1"/>
  <c r="K141" i="5" s="1"/>
  <c r="K142" i="5" a="1"/>
  <c r="K142" i="5" s="1"/>
  <c r="K143" i="5" a="1"/>
  <c r="K143" i="5" s="1"/>
  <c r="K144" i="5" a="1"/>
  <c r="K144" i="5" s="1"/>
  <c r="K145" i="5" a="1"/>
  <c r="K145" i="5" s="1"/>
  <c r="K146" i="5" a="1"/>
  <c r="K146" i="5" s="1"/>
  <c r="K147" i="5" a="1"/>
  <c r="K147" i="5" s="1"/>
  <c r="K148" i="5" a="1"/>
  <c r="K148" i="5" s="1"/>
  <c r="K149" i="5" a="1"/>
  <c r="K149" i="5" s="1"/>
  <c r="K150" i="5" a="1"/>
  <c r="K150" i="5" s="1"/>
  <c r="K151" i="5" a="1"/>
  <c r="K151" i="5" s="1"/>
  <c r="K152" i="5" a="1"/>
  <c r="K152" i="5" s="1"/>
  <c r="K153" i="5" a="1"/>
  <c r="K153" i="5" s="1"/>
  <c r="K154" i="5" a="1"/>
  <c r="K154" i="5" s="1"/>
  <c r="K155" i="5" a="1"/>
  <c r="K155" i="5" s="1"/>
  <c r="K156" i="5" a="1"/>
  <c r="K156" i="5" s="1"/>
  <c r="K157" i="5" a="1"/>
  <c r="K157" i="5" s="1"/>
  <c r="K158" i="5" a="1"/>
  <c r="K158" i="5" s="1"/>
  <c r="K159" i="5" a="1"/>
  <c r="K159" i="5" s="1"/>
  <c r="K160" i="5" a="1"/>
  <c r="K160" i="5" s="1"/>
  <c r="K161" i="5" a="1"/>
  <c r="K161" i="5" s="1"/>
  <c r="K162" i="5" a="1"/>
  <c r="K162" i="5" s="1"/>
  <c r="K163" i="5" a="1"/>
  <c r="K163" i="5" s="1"/>
  <c r="K164" i="5" a="1"/>
  <c r="K164" i="5" s="1"/>
  <c r="K165" i="5" a="1"/>
  <c r="K165" i="5" s="1"/>
  <c r="K166" i="5" a="1"/>
  <c r="K166" i="5" s="1"/>
  <c r="K167" i="5" a="1"/>
  <c r="K167" i="5" s="1"/>
  <c r="K168" i="5" a="1"/>
  <c r="K168" i="5" s="1"/>
  <c r="K169" i="5" a="1"/>
  <c r="K169" i="5" s="1"/>
  <c r="K170" i="5" a="1"/>
  <c r="K170" i="5" s="1"/>
  <c r="K171" i="5" a="1"/>
  <c r="K171" i="5" s="1"/>
  <c r="K172" i="5" a="1"/>
  <c r="K172" i="5" s="1"/>
  <c r="K173" i="5" a="1"/>
  <c r="K173" i="5" s="1"/>
  <c r="K174" i="5" a="1"/>
  <c r="K174" i="5" s="1"/>
  <c r="K175" i="5" a="1"/>
  <c r="K175" i="5" s="1"/>
  <c r="K176" i="5" a="1"/>
  <c r="K176" i="5" s="1"/>
  <c r="K177" i="5" a="1"/>
  <c r="K177" i="5" s="1"/>
  <c r="K178" i="5" a="1"/>
  <c r="K178" i="5" s="1"/>
  <c r="K179" i="5" a="1"/>
  <c r="K179" i="5" s="1"/>
  <c r="K180" i="5" a="1"/>
  <c r="K180" i="5" s="1"/>
  <c r="K181" i="5" a="1"/>
  <c r="K181" i="5" s="1"/>
  <c r="K182" i="5" a="1"/>
  <c r="K182" i="5" s="1"/>
  <c r="K183" i="5" a="1"/>
  <c r="K183" i="5" s="1"/>
  <c r="K184" i="5" a="1"/>
  <c r="K184" i="5" s="1"/>
  <c r="K185" i="5" a="1"/>
  <c r="K185" i="5" s="1"/>
  <c r="K186" i="5" a="1"/>
  <c r="K186" i="5" s="1"/>
  <c r="K187" i="5" a="1"/>
  <c r="K187" i="5" s="1"/>
  <c r="K188" i="5" a="1"/>
  <c r="K188" i="5" s="1"/>
  <c r="K189" i="5" a="1"/>
  <c r="K189" i="5" s="1"/>
  <c r="K190" i="5" a="1"/>
  <c r="K190" i="5" s="1"/>
  <c r="K191" i="5" a="1"/>
  <c r="K191" i="5" s="1"/>
  <c r="K192" i="5" a="1"/>
  <c r="K192" i="5" s="1"/>
  <c r="K193" i="5" a="1"/>
  <c r="K193" i="5" s="1"/>
  <c r="K194" i="5" a="1"/>
  <c r="K194" i="5" s="1"/>
  <c r="K195" i="5" a="1"/>
  <c r="K195" i="5" s="1"/>
  <c r="K196" i="5" a="1"/>
  <c r="K196" i="5" s="1"/>
  <c r="K197" i="5" a="1"/>
  <c r="K197" i="5" s="1"/>
  <c r="K198" i="5" a="1"/>
  <c r="K198" i="5" s="1"/>
  <c r="K199" i="5" a="1"/>
  <c r="K199" i="5" s="1"/>
  <c r="K200" i="5" a="1"/>
  <c r="K200" i="5" s="1"/>
  <c r="K201" i="5" a="1"/>
  <c r="K201" i="5" s="1"/>
  <c r="K202" i="5" a="1"/>
  <c r="K202" i="5" s="1"/>
  <c r="K203" i="5" a="1"/>
  <c r="K203" i="5" s="1"/>
  <c r="K204" i="5" a="1"/>
  <c r="K204" i="5" s="1"/>
  <c r="K205" i="5" a="1"/>
  <c r="K205" i="5" s="1"/>
  <c r="K206" i="5" a="1"/>
  <c r="K206" i="5" s="1"/>
  <c r="K207" i="5" a="1"/>
  <c r="K207" i="5" s="1"/>
  <c r="K208" i="5" a="1"/>
  <c r="K208" i="5" s="1"/>
  <c r="K209" i="5" a="1"/>
  <c r="K209" i="5" s="1"/>
  <c r="K210" i="5" a="1"/>
  <c r="K210" i="5" s="1"/>
  <c r="K211" i="5" a="1"/>
  <c r="K211" i="5" s="1"/>
  <c r="K212" i="5" a="1"/>
  <c r="K212" i="5" s="1"/>
  <c r="K213" i="5" a="1"/>
  <c r="K213" i="5" s="1"/>
  <c r="K214" i="5" a="1"/>
  <c r="K214" i="5" s="1"/>
  <c r="K215" i="5" a="1"/>
  <c r="K215" i="5" s="1"/>
  <c r="K216" i="5" a="1"/>
  <c r="K216" i="5" s="1"/>
  <c r="K217" i="5" a="1"/>
  <c r="K217" i="5" s="1"/>
  <c r="K218" i="5" a="1"/>
  <c r="K218" i="5" s="1"/>
  <c r="K219" i="5" a="1"/>
  <c r="K219" i="5" s="1"/>
  <c r="K220" i="5" a="1"/>
  <c r="K220" i="5" s="1"/>
  <c r="K221" i="5" a="1"/>
  <c r="K221" i="5" s="1"/>
  <c r="K222" i="5" a="1"/>
  <c r="K222" i="5" s="1"/>
  <c r="K223" i="5" a="1"/>
  <c r="K223" i="5" s="1"/>
  <c r="K224" i="5" a="1"/>
  <c r="K224" i="5" s="1"/>
  <c r="K225" i="5" a="1"/>
  <c r="K225" i="5" s="1"/>
  <c r="K226" i="5" a="1"/>
  <c r="K226" i="5" s="1"/>
  <c r="K227" i="5" a="1"/>
  <c r="K227" i="5" s="1"/>
  <c r="K228" i="5" a="1"/>
  <c r="K228" i="5" s="1"/>
  <c r="K229" i="5" a="1"/>
  <c r="K229" i="5" s="1"/>
  <c r="K230" i="5" a="1"/>
  <c r="K230" i="5" s="1"/>
  <c r="K231" i="5" a="1"/>
  <c r="K231" i="5" s="1"/>
  <c r="K232" i="5" a="1"/>
  <c r="K232" i="5" s="1"/>
  <c r="K233" i="5" a="1"/>
  <c r="K233" i="5" s="1"/>
  <c r="K234" i="5" a="1"/>
  <c r="K234" i="5" s="1"/>
  <c r="K235" i="5" a="1"/>
  <c r="K235" i="5" s="1"/>
  <c r="K236" i="5" a="1"/>
  <c r="K236" i="5" s="1"/>
  <c r="K237" i="5" a="1"/>
  <c r="K237" i="5" s="1"/>
  <c r="K238" i="5" a="1"/>
  <c r="K238" i="5" s="1"/>
  <c r="K239" i="5" a="1"/>
  <c r="K239" i="5" s="1"/>
  <c r="K240" i="5" a="1"/>
  <c r="K240" i="5" s="1"/>
  <c r="K241" i="5" a="1"/>
  <c r="K241" i="5" s="1"/>
  <c r="K242" i="5" a="1"/>
  <c r="K242" i="5" s="1"/>
  <c r="K243" i="5" a="1"/>
  <c r="K243" i="5" s="1"/>
  <c r="K244" i="5" a="1"/>
  <c r="K244" i="5" s="1"/>
  <c r="K245" i="5" a="1"/>
  <c r="K245" i="5" s="1"/>
  <c r="K246" i="5" a="1"/>
  <c r="K246" i="5" s="1"/>
  <c r="K247" i="5" a="1"/>
  <c r="K247" i="5" s="1"/>
  <c r="K248" i="5" a="1"/>
  <c r="K248" i="5" s="1"/>
  <c r="K249" i="5" a="1"/>
  <c r="K249" i="5" s="1"/>
  <c r="K250" i="5" a="1"/>
  <c r="K250" i="5" s="1"/>
  <c r="K251" i="5" a="1"/>
  <c r="K251" i="5" s="1"/>
  <c r="K252" i="5" a="1"/>
  <c r="K252" i="5" s="1"/>
  <c r="K253" i="5" a="1"/>
  <c r="K253" i="5" s="1"/>
  <c r="K254" i="5" a="1"/>
  <c r="K254" i="5" s="1"/>
  <c r="K255" i="5" a="1"/>
  <c r="K255" i="5" s="1"/>
  <c r="K256" i="5" a="1"/>
  <c r="K256" i="5" s="1"/>
  <c r="K257" i="5" a="1"/>
  <c r="K257" i="5" s="1"/>
  <c r="K258" i="5" a="1"/>
  <c r="K258" i="5" s="1"/>
  <c r="K259" i="5" a="1"/>
  <c r="K259" i="5" s="1"/>
  <c r="K260" i="5" a="1"/>
  <c r="K260" i="5" s="1"/>
  <c r="K261" i="5" a="1"/>
  <c r="K261" i="5" s="1"/>
  <c r="K262" i="5" a="1"/>
  <c r="K262" i="5" s="1"/>
  <c r="K263" i="5" a="1"/>
  <c r="K263" i="5" s="1"/>
  <c r="K264" i="5" a="1"/>
  <c r="K264" i="5" s="1"/>
  <c r="K265" i="5" a="1"/>
  <c r="K265" i="5" s="1"/>
  <c r="K266" i="5" a="1"/>
  <c r="K266" i="5" s="1"/>
  <c r="K267" i="5" a="1"/>
  <c r="K267" i="5" s="1"/>
  <c r="K268" i="5" a="1"/>
  <c r="K268" i="5" s="1"/>
  <c r="K269" i="5" a="1"/>
  <c r="K269" i="5" s="1"/>
  <c r="K270" i="5" a="1"/>
  <c r="K270" i="5" s="1"/>
  <c r="K271" i="5" a="1"/>
  <c r="K271" i="5" s="1"/>
  <c r="K272" i="5" a="1"/>
  <c r="K272" i="5" s="1"/>
  <c r="K273" i="5" a="1"/>
  <c r="K273" i="5" s="1"/>
  <c r="K274" i="5" a="1"/>
  <c r="K274" i="5" s="1"/>
  <c r="K275" i="5" a="1"/>
  <c r="K275" i="5" s="1"/>
  <c r="K276" i="5" a="1"/>
  <c r="K276" i="5" s="1"/>
  <c r="K277" i="5" a="1"/>
  <c r="K277" i="5" s="1"/>
  <c r="K278" i="5" a="1"/>
  <c r="K278" i="5" s="1"/>
  <c r="K279" i="5" a="1"/>
  <c r="K279" i="5" s="1"/>
  <c r="K280" i="5" a="1"/>
  <c r="K280" i="5" s="1"/>
  <c r="K281" i="5" a="1"/>
  <c r="K281" i="5" s="1"/>
  <c r="K282" i="5" a="1"/>
  <c r="K282" i="5" s="1"/>
  <c r="K283" i="5" a="1"/>
  <c r="K283" i="5" s="1"/>
  <c r="K284" i="5" a="1"/>
  <c r="K284" i="5" s="1"/>
  <c r="K285" i="5" a="1"/>
  <c r="K285" i="5" s="1"/>
  <c r="K286" i="5" a="1"/>
  <c r="K286" i="5" s="1"/>
  <c r="K287" i="5" a="1"/>
  <c r="K287" i="5" s="1"/>
  <c r="K288" i="5" a="1"/>
  <c r="K288" i="5" s="1"/>
  <c r="K289" i="5" a="1"/>
  <c r="K289" i="5" s="1"/>
  <c r="K290" i="5" a="1"/>
  <c r="K290" i="5" s="1"/>
  <c r="K291" i="5" a="1"/>
  <c r="K291" i="5" s="1"/>
  <c r="K292" i="5" a="1"/>
  <c r="K292" i="5" s="1"/>
  <c r="K293" i="5" a="1"/>
  <c r="K293" i="5" s="1"/>
  <c r="K294" i="5" a="1"/>
  <c r="K294" i="5" s="1"/>
  <c r="K295" i="5" a="1"/>
  <c r="K295" i="5" s="1"/>
  <c r="K296" i="5" a="1"/>
  <c r="K296" i="5" s="1"/>
  <c r="K297" i="5" a="1"/>
  <c r="K297" i="5" s="1"/>
  <c r="K298" i="5" a="1"/>
  <c r="K298" i="5" s="1"/>
  <c r="K299" i="5" a="1"/>
  <c r="K299" i="5" s="1"/>
  <c r="K300" i="5" a="1"/>
  <c r="K300" i="5" s="1"/>
  <c r="K301" i="5" a="1"/>
  <c r="K301" i="5" s="1"/>
  <c r="K302" i="5" a="1"/>
  <c r="K302" i="5" s="1"/>
  <c r="K303" i="5" a="1"/>
  <c r="K303" i="5" s="1"/>
  <c r="K304" i="5" a="1"/>
  <c r="K304" i="5" s="1"/>
  <c r="K305" i="5" a="1"/>
  <c r="K305" i="5" s="1"/>
  <c r="K306" i="5" a="1"/>
  <c r="K306" i="5" s="1"/>
  <c r="K307" i="5" a="1"/>
  <c r="K307" i="5" s="1"/>
  <c r="K308" i="5" a="1"/>
  <c r="K308" i="5" s="1"/>
  <c r="K309" i="5" a="1"/>
  <c r="K309" i="5" s="1"/>
  <c r="K310" i="5" a="1"/>
  <c r="K310" i="5" s="1"/>
  <c r="K311" i="5" a="1"/>
  <c r="K311" i="5" s="1"/>
  <c r="K312" i="5" a="1"/>
  <c r="K312" i="5" s="1"/>
  <c r="K313" i="5" a="1"/>
  <c r="K313" i="5" s="1"/>
  <c r="K314" i="5" a="1"/>
  <c r="K314" i="5" s="1"/>
  <c r="K315" i="5" a="1"/>
  <c r="K315" i="5" s="1"/>
  <c r="K316" i="5" a="1"/>
  <c r="K316" i="5" s="1"/>
  <c r="K317" i="5" a="1"/>
  <c r="K317" i="5" s="1"/>
  <c r="K318" i="5" a="1"/>
  <c r="K318" i="5" s="1"/>
  <c r="K319" i="5" a="1"/>
  <c r="K319" i="5" s="1"/>
  <c r="K320" i="5" a="1"/>
  <c r="K320" i="5" s="1"/>
  <c r="K321" i="5" a="1"/>
  <c r="K321" i="5" s="1"/>
  <c r="K322" i="5" a="1"/>
  <c r="K322" i="5" s="1"/>
  <c r="K323" i="5" a="1"/>
  <c r="K323" i="5" s="1"/>
  <c r="K324" i="5" a="1"/>
  <c r="K324" i="5" s="1"/>
  <c r="K325" i="5" a="1"/>
  <c r="K325" i="5" s="1"/>
  <c r="K326" i="5" a="1"/>
  <c r="K326" i="5" s="1"/>
  <c r="K327" i="5" a="1"/>
  <c r="K327" i="5" s="1"/>
  <c r="K328" i="5" a="1"/>
  <c r="K328" i="5" s="1"/>
  <c r="K329" i="5" a="1"/>
  <c r="K329" i="5" s="1"/>
  <c r="K330" i="5" a="1"/>
  <c r="K330" i="5" s="1"/>
  <c r="K331" i="5" a="1"/>
  <c r="K331" i="5" s="1"/>
  <c r="K332" i="5" a="1"/>
  <c r="K332" i="5" s="1"/>
  <c r="K333" i="5" a="1"/>
  <c r="K333" i="5" s="1"/>
  <c r="K334" i="5" a="1"/>
  <c r="K334" i="5" s="1"/>
  <c r="K335" i="5" a="1"/>
  <c r="K335" i="5" s="1"/>
  <c r="K336" i="5" a="1"/>
  <c r="K336" i="5" s="1"/>
  <c r="K337" i="5" a="1"/>
  <c r="K337" i="5" s="1"/>
  <c r="K338" i="5" a="1"/>
  <c r="K338" i="5" s="1"/>
  <c r="K339" i="5" a="1"/>
  <c r="K339" i="5" s="1"/>
  <c r="K340" i="5" a="1"/>
  <c r="K340" i="5" s="1"/>
  <c r="K341" i="5" a="1"/>
  <c r="K341" i="5" s="1"/>
  <c r="K342" i="5" a="1"/>
  <c r="K342" i="5" s="1"/>
  <c r="K343" i="5" a="1"/>
  <c r="K343" i="5" s="1"/>
  <c r="K344" i="5" a="1"/>
  <c r="K344" i="5" s="1"/>
  <c r="K345" i="5" a="1"/>
  <c r="K345" i="5" s="1"/>
  <c r="K346" i="5" a="1"/>
  <c r="K346" i="5" s="1"/>
  <c r="K347" i="5" a="1"/>
  <c r="K347" i="5" s="1"/>
  <c r="K348" i="5" a="1"/>
  <c r="K348" i="5" s="1"/>
  <c r="K349" i="5" a="1"/>
  <c r="K349" i="5" s="1"/>
  <c r="K350" i="5" a="1"/>
  <c r="K350" i="5" s="1"/>
  <c r="K351" i="5" a="1"/>
  <c r="K351" i="5" s="1"/>
  <c r="K352" i="5" a="1"/>
  <c r="K352" i="5" s="1"/>
  <c r="K353" i="5" a="1"/>
  <c r="K353" i="5" s="1"/>
  <c r="K354" i="5" a="1"/>
  <c r="K354" i="5" s="1"/>
  <c r="K355" i="5" a="1"/>
  <c r="K355" i="5" s="1"/>
  <c r="K356" i="5" a="1"/>
  <c r="K356" i="5" s="1"/>
  <c r="K357" i="5" a="1"/>
  <c r="K357" i="5" s="1"/>
  <c r="K358" i="5" a="1"/>
  <c r="K358" i="5" s="1"/>
  <c r="K359" i="5" a="1"/>
  <c r="K359" i="5" s="1"/>
  <c r="K360" i="5" a="1"/>
  <c r="K360" i="5" s="1"/>
  <c r="K361" i="5" a="1"/>
  <c r="K361" i="5" s="1"/>
  <c r="K362" i="5" a="1"/>
  <c r="K362" i="5" s="1"/>
  <c r="K363" i="5" a="1"/>
  <c r="K363" i="5" s="1"/>
  <c r="K364" i="5" a="1"/>
  <c r="K364" i="5" s="1"/>
  <c r="K365" i="5" a="1"/>
  <c r="K365" i="5" s="1"/>
  <c r="K366" i="5" a="1"/>
  <c r="K366" i="5" s="1"/>
  <c r="K367" i="5" a="1"/>
  <c r="K367" i="5" s="1"/>
  <c r="K368" i="5" a="1"/>
  <c r="K368" i="5" s="1"/>
  <c r="K369" i="5" a="1"/>
  <c r="K369" i="5" s="1"/>
  <c r="K370" i="5" a="1"/>
  <c r="K370" i="5" s="1"/>
  <c r="K371" i="5" a="1"/>
  <c r="K371" i="5" s="1"/>
  <c r="K372" i="5" a="1"/>
  <c r="K372" i="5" s="1"/>
  <c r="K373" i="5" a="1"/>
  <c r="K373" i="5" s="1"/>
  <c r="K374" i="5" a="1"/>
  <c r="K374" i="5" s="1"/>
  <c r="K375" i="5" a="1"/>
  <c r="K375" i="5" s="1"/>
  <c r="K376" i="5" a="1"/>
  <c r="K376" i="5" s="1"/>
  <c r="K377" i="5" a="1"/>
  <c r="K377" i="5" s="1"/>
  <c r="K378" i="5" a="1"/>
  <c r="K378" i="5" s="1"/>
  <c r="K379" i="5" a="1"/>
  <c r="K379" i="5" s="1"/>
  <c r="K380" i="5" a="1"/>
  <c r="K380" i="5" s="1"/>
  <c r="K381" i="5" a="1"/>
  <c r="K381" i="5" s="1"/>
  <c r="K382" i="5" a="1"/>
  <c r="K382" i="5" s="1"/>
  <c r="K383" i="5" a="1"/>
  <c r="K383" i="5" s="1"/>
  <c r="K384" i="5" a="1"/>
  <c r="K384" i="5" s="1"/>
  <c r="K385" i="5" a="1"/>
  <c r="K385" i="5" s="1"/>
  <c r="K386" i="5" a="1"/>
  <c r="K386" i="5" s="1"/>
  <c r="K387" i="5" a="1"/>
  <c r="K387" i="5" s="1"/>
  <c r="K388" i="5" a="1"/>
  <c r="K388" i="5" s="1"/>
  <c r="K389" i="5" a="1"/>
  <c r="K389" i="5" s="1"/>
  <c r="K390" i="5" a="1"/>
  <c r="K390" i="5" s="1"/>
  <c r="K391" i="5" a="1"/>
  <c r="K391" i="5" s="1"/>
  <c r="K392" i="5" a="1"/>
  <c r="K392" i="5" s="1"/>
  <c r="K393" i="5" a="1"/>
  <c r="K393" i="5" s="1"/>
  <c r="K394" i="5" a="1"/>
  <c r="K394" i="5" s="1"/>
  <c r="K395" i="5" a="1"/>
  <c r="K395" i="5" s="1"/>
  <c r="K396" i="5" a="1"/>
  <c r="K396" i="5" s="1"/>
  <c r="K397" i="5" a="1"/>
  <c r="K397" i="5" s="1"/>
  <c r="K398" i="5" a="1"/>
  <c r="K398" i="5" s="1"/>
  <c r="K399" i="5" a="1"/>
  <c r="K399" i="5" s="1"/>
  <c r="K400" i="5" a="1"/>
  <c r="K400" i="5" s="1"/>
  <c r="K401" i="5" a="1"/>
  <c r="K401" i="5" s="1"/>
  <c r="K402" i="5" a="1"/>
  <c r="K402" i="5" s="1"/>
  <c r="K403" i="5" a="1"/>
  <c r="K403" i="5" s="1"/>
  <c r="K404" i="5" a="1"/>
  <c r="K404" i="5" s="1"/>
  <c r="K405" i="5" a="1"/>
  <c r="K405" i="5" s="1"/>
  <c r="K406" i="5" a="1"/>
  <c r="K406" i="5" s="1"/>
  <c r="K407" i="5" a="1"/>
  <c r="K407" i="5" s="1"/>
  <c r="K408" i="5" a="1"/>
  <c r="K408" i="5" s="1"/>
  <c r="K409" i="5" a="1"/>
  <c r="K409" i="5" s="1"/>
  <c r="K410" i="5" a="1"/>
  <c r="K410" i="5" s="1"/>
  <c r="K411" i="5" a="1"/>
  <c r="K411" i="5" s="1"/>
  <c r="K412" i="5" a="1"/>
  <c r="K412" i="5" s="1"/>
  <c r="K413" i="5" a="1"/>
  <c r="K413" i="5" s="1"/>
  <c r="K414" i="5" a="1"/>
  <c r="K414" i="5" s="1"/>
  <c r="K415" i="5" a="1"/>
  <c r="K415" i="5" s="1"/>
  <c r="K416" i="5" a="1"/>
  <c r="K416" i="5" s="1"/>
  <c r="K417" i="5" a="1"/>
  <c r="K417" i="5" s="1"/>
  <c r="K418" i="5" a="1"/>
  <c r="K418" i="5" s="1"/>
  <c r="K419" i="5" a="1"/>
  <c r="K419" i="5" s="1"/>
  <c r="K420" i="5" a="1"/>
  <c r="K420" i="5" s="1"/>
  <c r="K421" i="5" a="1"/>
  <c r="K421" i="5" s="1"/>
  <c r="K422" i="5" a="1"/>
  <c r="K422" i="5" s="1"/>
  <c r="K423" i="5" a="1"/>
  <c r="K423" i="5" s="1"/>
  <c r="K424" i="5" a="1"/>
  <c r="K424" i="5" s="1"/>
  <c r="K425" i="5" a="1"/>
  <c r="K425" i="5" s="1"/>
  <c r="K426" i="5" a="1"/>
  <c r="K426" i="5" s="1"/>
  <c r="K427" i="5" a="1"/>
  <c r="K427" i="5" s="1"/>
  <c r="K428" i="5" a="1"/>
  <c r="K428" i="5" s="1"/>
  <c r="K429" i="5" a="1"/>
  <c r="K429" i="5" s="1"/>
  <c r="K430" i="5" a="1"/>
  <c r="K430" i="5" s="1"/>
  <c r="K431" i="5" a="1"/>
  <c r="K431" i="5" s="1"/>
  <c r="K432" i="5" a="1"/>
  <c r="K432" i="5" s="1"/>
  <c r="K433" i="5" a="1"/>
  <c r="K433" i="5" s="1"/>
  <c r="K434" i="5" a="1"/>
  <c r="K434" i="5" s="1"/>
  <c r="K435" i="5" a="1"/>
  <c r="K435" i="5" s="1"/>
  <c r="K436" i="5" a="1"/>
  <c r="K436" i="5" s="1"/>
  <c r="K437" i="5" a="1"/>
  <c r="K437" i="5" s="1"/>
  <c r="K438" i="5" a="1"/>
  <c r="K438" i="5" s="1"/>
  <c r="K439" i="5" a="1"/>
  <c r="K439" i="5" s="1"/>
  <c r="K440" i="5" a="1"/>
  <c r="K440" i="5" s="1"/>
  <c r="K441" i="5" a="1"/>
  <c r="K441" i="5" s="1"/>
  <c r="K442" i="5" a="1"/>
  <c r="K442" i="5" s="1"/>
  <c r="K443" i="5" a="1"/>
  <c r="K443" i="5" s="1"/>
  <c r="K444" i="5" a="1"/>
  <c r="K444" i="5" s="1"/>
  <c r="K445" i="5" a="1"/>
  <c r="K445" i="5" s="1"/>
  <c r="K446" i="5" a="1"/>
  <c r="K446" i="5" s="1"/>
  <c r="K447" i="5" a="1"/>
  <c r="K447" i="5" s="1"/>
  <c r="K448" i="5" a="1"/>
  <c r="K448" i="5" s="1"/>
  <c r="K449" i="5" a="1"/>
  <c r="K449" i="5" s="1"/>
  <c r="K450" i="5" a="1"/>
  <c r="K450" i="5" s="1"/>
  <c r="K451" i="5" a="1"/>
  <c r="K451" i="5" s="1"/>
  <c r="K452" i="5" a="1"/>
  <c r="K452" i="5" s="1"/>
  <c r="K453" i="5" a="1"/>
  <c r="K453" i="5" s="1"/>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P51" i="5"/>
  <c r="P52" i="5"/>
  <c r="P53" i="5"/>
  <c r="P54" i="5"/>
  <c r="P55" i="5"/>
  <c r="P56" i="5"/>
  <c r="P57" i="5"/>
  <c r="P58" i="5"/>
  <c r="P59" i="5"/>
  <c r="P60" i="5"/>
  <c r="P61" i="5"/>
  <c r="P62" i="5"/>
  <c r="P63" i="5"/>
  <c r="P64" i="5"/>
  <c r="P65" i="5"/>
  <c r="P66" i="5"/>
  <c r="P67" i="5"/>
  <c r="P68" i="5"/>
  <c r="P69" i="5"/>
  <c r="P70" i="5"/>
  <c r="P71" i="5"/>
  <c r="P72" i="5"/>
  <c r="P73" i="5"/>
  <c r="P74" i="5"/>
  <c r="P75" i="5"/>
  <c r="P76" i="5"/>
  <c r="P77" i="5"/>
  <c r="P78" i="5"/>
  <c r="P79" i="5"/>
  <c r="P80" i="5"/>
  <c r="P81" i="5"/>
  <c r="P82" i="5"/>
  <c r="P83" i="5"/>
  <c r="P84" i="5"/>
  <c r="P85" i="5"/>
  <c r="P86" i="5"/>
  <c r="P87" i="5"/>
  <c r="P88" i="5"/>
  <c r="P89" i="5"/>
  <c r="P90" i="5"/>
  <c r="P91" i="5"/>
  <c r="P92" i="5"/>
  <c r="P93" i="5"/>
  <c r="P94" i="5"/>
  <c r="P95" i="5"/>
  <c r="P96" i="5"/>
  <c r="P97" i="5"/>
  <c r="P98" i="5"/>
  <c r="P99" i="5"/>
  <c r="P100" i="5"/>
  <c r="P101" i="5"/>
  <c r="P102" i="5"/>
  <c r="P103" i="5"/>
  <c r="P104" i="5"/>
  <c r="P105" i="5"/>
  <c r="P106" i="5"/>
  <c r="P107" i="5"/>
  <c r="P108" i="5"/>
  <c r="P109" i="5"/>
  <c r="P110" i="5"/>
  <c r="P111" i="5"/>
  <c r="P112" i="5"/>
  <c r="P113" i="5"/>
  <c r="P114" i="5"/>
  <c r="P115" i="5"/>
  <c r="P116" i="5"/>
  <c r="P117" i="5"/>
  <c r="P118" i="5"/>
  <c r="P119" i="5"/>
  <c r="P120" i="5"/>
  <c r="P121" i="5"/>
  <c r="P122" i="5"/>
  <c r="P123" i="5"/>
  <c r="P124" i="5"/>
  <c r="P125" i="5"/>
  <c r="P126" i="5"/>
  <c r="P127" i="5"/>
  <c r="P128" i="5"/>
  <c r="P129" i="5"/>
  <c r="P130" i="5"/>
  <c r="P131" i="5"/>
  <c r="P132" i="5"/>
  <c r="P133" i="5"/>
  <c r="P134" i="5"/>
  <c r="P135" i="5"/>
  <c r="P136" i="5"/>
  <c r="P137" i="5"/>
  <c r="P138" i="5"/>
  <c r="P139" i="5"/>
  <c r="P140" i="5"/>
  <c r="P141" i="5"/>
  <c r="P142" i="5"/>
  <c r="P143" i="5"/>
  <c r="P144" i="5"/>
  <c r="P145" i="5"/>
  <c r="P146" i="5"/>
  <c r="P147" i="5"/>
  <c r="P148" i="5"/>
  <c r="P149" i="5"/>
  <c r="P150" i="5"/>
  <c r="P151" i="5"/>
  <c r="P152" i="5"/>
  <c r="P153" i="5"/>
  <c r="P154" i="5"/>
  <c r="P155" i="5"/>
  <c r="P156" i="5"/>
  <c r="P157" i="5"/>
  <c r="P158" i="5"/>
  <c r="P159" i="5"/>
  <c r="P160" i="5"/>
  <c r="P161" i="5"/>
  <c r="P162" i="5"/>
  <c r="P163" i="5"/>
  <c r="P164" i="5"/>
  <c r="P165" i="5"/>
  <c r="P166" i="5"/>
  <c r="P167" i="5"/>
  <c r="P168" i="5"/>
  <c r="P169" i="5"/>
  <c r="P170" i="5"/>
  <c r="P171" i="5"/>
  <c r="P172" i="5"/>
  <c r="P173" i="5"/>
  <c r="P174"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0" i="5"/>
  <c r="P201" i="5"/>
  <c r="P202" i="5"/>
  <c r="P203" i="5"/>
  <c r="P204" i="5"/>
  <c r="P205" i="5"/>
  <c r="P206" i="5"/>
  <c r="P207" i="5"/>
  <c r="P208" i="5"/>
  <c r="P209" i="5"/>
  <c r="P210" i="5"/>
  <c r="P211" i="5"/>
  <c r="P212" i="5"/>
  <c r="P213" i="5"/>
  <c r="P214" i="5"/>
  <c r="P215" i="5"/>
  <c r="P216" i="5"/>
  <c r="P217" i="5"/>
  <c r="P218" i="5"/>
  <c r="P219" i="5"/>
  <c r="P220" i="5"/>
  <c r="P221" i="5"/>
  <c r="P222" i="5"/>
  <c r="P223" i="5"/>
  <c r="P224"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0" i="5"/>
  <c r="P251" i="5"/>
  <c r="P252" i="5"/>
  <c r="P253" i="5"/>
  <c r="P254" i="5"/>
  <c r="P255" i="5"/>
  <c r="P256" i="5"/>
  <c r="P257" i="5"/>
  <c r="P258" i="5"/>
  <c r="P259" i="5"/>
  <c r="P260" i="5"/>
  <c r="P261" i="5"/>
  <c r="P262" i="5"/>
  <c r="P263" i="5"/>
  <c r="P264" i="5"/>
  <c r="P265" i="5"/>
  <c r="P266" i="5"/>
  <c r="P267" i="5"/>
  <c r="P268" i="5"/>
  <c r="P269" i="5"/>
  <c r="P270" i="5"/>
  <c r="P271" i="5"/>
  <c r="P272" i="5"/>
  <c r="P273" i="5"/>
  <c r="P274" i="5"/>
  <c r="P275" i="5"/>
  <c r="P276" i="5"/>
  <c r="P277" i="5"/>
  <c r="P278" i="5"/>
  <c r="P279" i="5"/>
  <c r="P280" i="5"/>
  <c r="P281" i="5"/>
  <c r="P282" i="5"/>
  <c r="P283" i="5"/>
  <c r="P284" i="5"/>
  <c r="P285" i="5"/>
  <c r="P286" i="5"/>
  <c r="P287" i="5"/>
  <c r="P288" i="5"/>
  <c r="P289" i="5"/>
  <c r="P290" i="5"/>
  <c r="P291" i="5"/>
  <c r="P292" i="5"/>
  <c r="P293" i="5"/>
  <c r="P294" i="5"/>
  <c r="P295" i="5"/>
  <c r="P296" i="5"/>
  <c r="P297" i="5"/>
  <c r="P298" i="5"/>
  <c r="P299" i="5"/>
  <c r="P300" i="5"/>
  <c r="P301" i="5"/>
  <c r="P302" i="5"/>
  <c r="P303" i="5"/>
  <c r="P304" i="5"/>
  <c r="P305" i="5"/>
  <c r="P306" i="5"/>
  <c r="P307" i="5"/>
  <c r="P308" i="5"/>
  <c r="P309" i="5"/>
  <c r="P310" i="5"/>
  <c r="P311" i="5"/>
  <c r="P312" i="5"/>
  <c r="P313" i="5"/>
  <c r="P314" i="5"/>
  <c r="P315" i="5"/>
  <c r="P316" i="5"/>
  <c r="P317" i="5"/>
  <c r="P318" i="5"/>
  <c r="P319" i="5"/>
  <c r="P320" i="5"/>
  <c r="P321" i="5"/>
  <c r="P322" i="5"/>
  <c r="P323" i="5"/>
  <c r="P324" i="5"/>
  <c r="P325" i="5"/>
  <c r="P326" i="5"/>
  <c r="P327" i="5"/>
  <c r="P328" i="5"/>
  <c r="P329" i="5"/>
  <c r="P330" i="5"/>
  <c r="P331" i="5"/>
  <c r="P332" i="5"/>
  <c r="P333" i="5"/>
  <c r="P334" i="5"/>
  <c r="P335" i="5"/>
  <c r="P336" i="5"/>
  <c r="P337" i="5"/>
  <c r="P338" i="5"/>
  <c r="P339" i="5"/>
  <c r="P340" i="5"/>
  <c r="P341" i="5"/>
  <c r="P342" i="5"/>
  <c r="P343" i="5"/>
  <c r="P344" i="5"/>
  <c r="P345" i="5"/>
  <c r="P346" i="5"/>
  <c r="P347" i="5"/>
  <c r="P348" i="5"/>
  <c r="P349" i="5"/>
  <c r="P350" i="5"/>
  <c r="P351" i="5"/>
  <c r="P352" i="5"/>
  <c r="P353" i="5"/>
  <c r="P354" i="5"/>
  <c r="P355" i="5"/>
  <c r="P356" i="5"/>
  <c r="P357" i="5"/>
  <c r="P358" i="5"/>
  <c r="P359" i="5"/>
  <c r="P360" i="5"/>
  <c r="P361" i="5"/>
  <c r="P362" i="5"/>
  <c r="P363" i="5"/>
  <c r="P364" i="5"/>
  <c r="P365" i="5"/>
  <c r="P366" i="5"/>
  <c r="P367" i="5"/>
  <c r="P368" i="5"/>
  <c r="P369" i="5"/>
  <c r="P370" i="5"/>
  <c r="P371"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7" i="5"/>
  <c r="P398" i="5"/>
  <c r="P399" i="5"/>
  <c r="P400" i="5"/>
  <c r="P401" i="5"/>
  <c r="P402" i="5"/>
  <c r="P403" i="5"/>
  <c r="P404" i="5"/>
  <c r="P405" i="5"/>
  <c r="P406" i="5"/>
  <c r="P407" i="5"/>
  <c r="P408" i="5"/>
  <c r="P409" i="5"/>
  <c r="P410" i="5"/>
  <c r="P411" i="5"/>
  <c r="P412" i="5"/>
  <c r="P413" i="5"/>
  <c r="P414" i="5"/>
  <c r="P415" i="5"/>
  <c r="P416" i="5"/>
  <c r="P417" i="5"/>
  <c r="P418" i="5"/>
  <c r="P419" i="5"/>
  <c r="P420" i="5"/>
  <c r="P421"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7" i="5"/>
  <c r="P448" i="5"/>
  <c r="P449" i="5"/>
  <c r="P450" i="5"/>
  <c r="P451" i="5"/>
  <c r="P452" i="5"/>
  <c r="P453"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134" i="5"/>
  <c r="Q135" i="5"/>
  <c r="Q136" i="5"/>
  <c r="Q137" i="5"/>
  <c r="Q138" i="5"/>
  <c r="Q139" i="5"/>
  <c r="Q140" i="5"/>
  <c r="Q141" i="5"/>
  <c r="Q142" i="5"/>
  <c r="Q143" i="5"/>
  <c r="Q144" i="5"/>
  <c r="Q145" i="5"/>
  <c r="Q146" i="5"/>
  <c r="Q147" i="5"/>
  <c r="Q148" i="5"/>
  <c r="Q149" i="5"/>
  <c r="Q150" i="5"/>
  <c r="Q151" i="5"/>
  <c r="Q152" i="5"/>
  <c r="Q153" i="5"/>
  <c r="Q154" i="5"/>
  <c r="Q155" i="5"/>
  <c r="Q156" i="5"/>
  <c r="Q157" i="5"/>
  <c r="Q158" i="5"/>
  <c r="Q159" i="5"/>
  <c r="Q160" i="5"/>
  <c r="Q161" i="5"/>
  <c r="Q162" i="5"/>
  <c r="Q163" i="5"/>
  <c r="Q164" i="5"/>
  <c r="Q165" i="5"/>
  <c r="Q166" i="5"/>
  <c r="Q167" i="5"/>
  <c r="Q168" i="5"/>
  <c r="Q169" i="5"/>
  <c r="Q170" i="5"/>
  <c r="Q171" i="5"/>
  <c r="Q172" i="5"/>
  <c r="Q173" i="5"/>
  <c r="Q174"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0" i="5"/>
  <c r="Q201" i="5"/>
  <c r="Q202" i="5"/>
  <c r="Q203" i="5"/>
  <c r="Q204" i="5"/>
  <c r="Q205" i="5"/>
  <c r="Q206" i="5"/>
  <c r="Q207" i="5"/>
  <c r="Q208" i="5"/>
  <c r="Q209" i="5"/>
  <c r="Q210" i="5"/>
  <c r="Q211" i="5"/>
  <c r="Q212" i="5"/>
  <c r="Q213" i="5"/>
  <c r="Q214" i="5"/>
  <c r="Q215" i="5"/>
  <c r="Q216" i="5"/>
  <c r="Q217" i="5"/>
  <c r="Q218" i="5"/>
  <c r="Q219" i="5"/>
  <c r="Q220" i="5"/>
  <c r="Q221" i="5"/>
  <c r="Q222" i="5"/>
  <c r="Q223" i="5"/>
  <c r="Q224"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0" i="5"/>
  <c r="Q251" i="5"/>
  <c r="Q252" i="5"/>
  <c r="Q253" i="5"/>
  <c r="Q254" i="5"/>
  <c r="Q255" i="5"/>
  <c r="Q256" i="5"/>
  <c r="Q257" i="5"/>
  <c r="Q258" i="5"/>
  <c r="Q259" i="5"/>
  <c r="Q260" i="5"/>
  <c r="Q261" i="5"/>
  <c r="Q262" i="5"/>
  <c r="Q263" i="5"/>
  <c r="Q264" i="5"/>
  <c r="Q265" i="5"/>
  <c r="Q266" i="5"/>
  <c r="Q267" i="5"/>
  <c r="Q268" i="5"/>
  <c r="Q269" i="5"/>
  <c r="Q270" i="5"/>
  <c r="Q271" i="5"/>
  <c r="Q272" i="5"/>
  <c r="Q273" i="5"/>
  <c r="Q274" i="5"/>
  <c r="Q275" i="5"/>
  <c r="Q276" i="5"/>
  <c r="Q277" i="5"/>
  <c r="Q278" i="5"/>
  <c r="Q279" i="5"/>
  <c r="Q280" i="5"/>
  <c r="Q281" i="5"/>
  <c r="Q282" i="5"/>
  <c r="Q283" i="5"/>
  <c r="Q284" i="5"/>
  <c r="Q285" i="5"/>
  <c r="Q286" i="5"/>
  <c r="Q287" i="5"/>
  <c r="Q288" i="5"/>
  <c r="Q289" i="5"/>
  <c r="Q290" i="5"/>
  <c r="Q291" i="5"/>
  <c r="Q292" i="5"/>
  <c r="Q293" i="5"/>
  <c r="Q294" i="5"/>
  <c r="Q295" i="5"/>
  <c r="Q296" i="5"/>
  <c r="Q297" i="5"/>
  <c r="Q298" i="5"/>
  <c r="Q299" i="5"/>
  <c r="Q300" i="5"/>
  <c r="Q301" i="5"/>
  <c r="Q302" i="5"/>
  <c r="Q303" i="5"/>
  <c r="Q304" i="5"/>
  <c r="Q305" i="5"/>
  <c r="Q306" i="5"/>
  <c r="Q307" i="5"/>
  <c r="Q308" i="5"/>
  <c r="Q309" i="5"/>
  <c r="Q310" i="5"/>
  <c r="Q311" i="5"/>
  <c r="Q312" i="5"/>
  <c r="Q313" i="5"/>
  <c r="Q314" i="5"/>
  <c r="Q315" i="5"/>
  <c r="Q316" i="5"/>
  <c r="Q317" i="5"/>
  <c r="Q318" i="5"/>
  <c r="Q319" i="5"/>
  <c r="Q320" i="5"/>
  <c r="Q321" i="5"/>
  <c r="Q322" i="5"/>
  <c r="Q323" i="5"/>
  <c r="Q324" i="5"/>
  <c r="Q325" i="5"/>
  <c r="Q326" i="5"/>
  <c r="Q327" i="5"/>
  <c r="Q328" i="5"/>
  <c r="Q329" i="5"/>
  <c r="Q330" i="5"/>
  <c r="Q331" i="5"/>
  <c r="Q332" i="5"/>
  <c r="Q333" i="5"/>
  <c r="Q334" i="5"/>
  <c r="Q335" i="5"/>
  <c r="Q336" i="5"/>
  <c r="Q337" i="5"/>
  <c r="Q338" i="5"/>
  <c r="Q339" i="5"/>
  <c r="Q340" i="5"/>
  <c r="Q341" i="5"/>
  <c r="Q342" i="5"/>
  <c r="Q343" i="5"/>
  <c r="Q344" i="5"/>
  <c r="Q345" i="5"/>
  <c r="Q346" i="5"/>
  <c r="Q347" i="5"/>
  <c r="Q348" i="5"/>
  <c r="Q349" i="5"/>
  <c r="Q350" i="5"/>
  <c r="Q351" i="5"/>
  <c r="Q352" i="5"/>
  <c r="Q353" i="5"/>
  <c r="Q354" i="5"/>
  <c r="Q355" i="5"/>
  <c r="Q356" i="5"/>
  <c r="Q357" i="5"/>
  <c r="Q358" i="5"/>
  <c r="Q359" i="5"/>
  <c r="Q360" i="5"/>
  <c r="Q361" i="5"/>
  <c r="Q362" i="5"/>
  <c r="Q363" i="5"/>
  <c r="Q364" i="5"/>
  <c r="Q365" i="5"/>
  <c r="Q366" i="5"/>
  <c r="Q367" i="5"/>
  <c r="Q368" i="5"/>
  <c r="Q369" i="5"/>
  <c r="Q370" i="5"/>
  <c r="Q371"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7" i="5"/>
  <c r="Q398" i="5"/>
  <c r="Q399" i="5"/>
  <c r="Q400" i="5"/>
  <c r="Q401" i="5"/>
  <c r="Q402" i="5"/>
  <c r="Q403" i="5"/>
  <c r="Q404" i="5"/>
  <c r="Q405" i="5"/>
  <c r="Q406" i="5"/>
  <c r="Q407" i="5"/>
  <c r="Q408" i="5"/>
  <c r="Q409" i="5"/>
  <c r="Q410" i="5"/>
  <c r="Q411" i="5"/>
  <c r="Q412" i="5"/>
  <c r="Q413" i="5"/>
  <c r="Q414" i="5"/>
  <c r="Q415" i="5"/>
  <c r="Q416" i="5"/>
  <c r="Q417" i="5"/>
  <c r="Q418" i="5"/>
  <c r="Q419" i="5"/>
  <c r="Q420" i="5"/>
  <c r="Q421"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7" i="5"/>
  <c r="Q448" i="5"/>
  <c r="Q449" i="5"/>
  <c r="Q450" i="5"/>
  <c r="Q451" i="5"/>
  <c r="Q452" i="5"/>
  <c r="Q453"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H451" i="1" l="1"/>
  <c r="AH263" i="1"/>
  <c r="AH448" i="1"/>
  <c r="AH452" i="1"/>
  <c r="AH377" i="1"/>
  <c r="AH440" i="1"/>
  <c r="AH444" i="1"/>
  <c r="AH438" i="1"/>
  <c r="AH447" i="1"/>
  <c r="AH443" i="1"/>
  <c r="AH439" i="1"/>
  <c r="AH435" i="1"/>
  <c r="AH431" i="1"/>
  <c r="AH450" i="1"/>
  <c r="AH446" i="1"/>
  <c r="AH442" i="1"/>
  <c r="AH434" i="1"/>
  <c r="AH430" i="1"/>
  <c r="AH453" i="1"/>
  <c r="AH445" i="1"/>
  <c r="AH437" i="1"/>
  <c r="AH433" i="1"/>
  <c r="AH429" i="1"/>
  <c r="AH436" i="1"/>
  <c r="AH449" i="1"/>
  <c r="AH441" i="1"/>
  <c r="AH432" i="1"/>
  <c r="AH137" i="1"/>
  <c r="AH345" i="1"/>
  <c r="AH313" i="1"/>
  <c r="AH199" i="1"/>
  <c r="AH183" i="1"/>
  <c r="AH373" i="1"/>
  <c r="AH357" i="1"/>
  <c r="AH341" i="1"/>
  <c r="AH325" i="1"/>
  <c r="AH309" i="1"/>
  <c r="AH279" i="1"/>
  <c r="AH260" i="1"/>
  <c r="AH246" i="1"/>
  <c r="AH121" i="1"/>
  <c r="AH382" i="1"/>
  <c r="AH283" i="1"/>
  <c r="AH267" i="1"/>
  <c r="AH253" i="1"/>
  <c r="AH230" i="1"/>
  <c r="AH222" i="1"/>
  <c r="AH214" i="1"/>
  <c r="AH168" i="1"/>
  <c r="AH153" i="1"/>
  <c r="AH329" i="1"/>
  <c r="AH365" i="1"/>
  <c r="AH333" i="1"/>
  <c r="AH301" i="1"/>
  <c r="AH271" i="1"/>
  <c r="AH361" i="1"/>
  <c r="AH293" i="1"/>
  <c r="AH381" i="1"/>
  <c r="AH349" i="1"/>
  <c r="AH317" i="1"/>
  <c r="AH256" i="1"/>
  <c r="AH297" i="1"/>
  <c r="AH383" i="1"/>
  <c r="AH379" i="1"/>
  <c r="AH375" i="1"/>
  <c r="AH371" i="1"/>
  <c r="AH367" i="1"/>
  <c r="AH363" i="1"/>
  <c r="AH359" i="1"/>
  <c r="AH355" i="1"/>
  <c r="AH351" i="1"/>
  <c r="AH347" i="1"/>
  <c r="AH343" i="1"/>
  <c r="AH339" i="1"/>
  <c r="AH335" i="1"/>
  <c r="AH331" i="1"/>
  <c r="AH327" i="1"/>
  <c r="AH323" i="1"/>
  <c r="AH319" i="1"/>
  <c r="AH315" i="1"/>
  <c r="AH311" i="1"/>
  <c r="AH307" i="1"/>
  <c r="AH303" i="1"/>
  <c r="AH299" i="1"/>
  <c r="AH295" i="1"/>
  <c r="AH291" i="1"/>
  <c r="AH287" i="1"/>
  <c r="AH285" i="1"/>
  <c r="AH281" i="1"/>
  <c r="AH277" i="1"/>
  <c r="AH273" i="1"/>
  <c r="AH269" i="1"/>
  <c r="AH265" i="1"/>
  <c r="AH258" i="1"/>
  <c r="AH254" i="1"/>
  <c r="AH251" i="1"/>
  <c r="AH378" i="1"/>
  <c r="AH374" i="1"/>
  <c r="AH370" i="1"/>
  <c r="AH366" i="1"/>
  <c r="AH362" i="1"/>
  <c r="AH358" i="1"/>
  <c r="AH354" i="1"/>
  <c r="AH350" i="1"/>
  <c r="AH346" i="1"/>
  <c r="AH342" i="1"/>
  <c r="AH338" i="1"/>
  <c r="AH334" i="1"/>
  <c r="AH330" i="1"/>
  <c r="AH326" i="1"/>
  <c r="AH322" i="1"/>
  <c r="AH318" i="1"/>
  <c r="AH314" i="1"/>
  <c r="AH310" i="1"/>
  <c r="AH306" i="1"/>
  <c r="AH302" i="1"/>
  <c r="AH298" i="1"/>
  <c r="AH294" i="1"/>
  <c r="AH290" i="1"/>
  <c r="AH284" i="1"/>
  <c r="AH280" i="1"/>
  <c r="AH276" i="1"/>
  <c r="AH272" i="1"/>
  <c r="AH268" i="1"/>
  <c r="AH264" i="1"/>
  <c r="AH261" i="1"/>
  <c r="AH257" i="1"/>
  <c r="AH250" i="1"/>
  <c r="AH242" i="1"/>
  <c r="AH238" i="1"/>
  <c r="AH234" i="1"/>
  <c r="AH218" i="1"/>
  <c r="AH210" i="1"/>
  <c r="AH206" i="1"/>
  <c r="AH202" i="1"/>
  <c r="AH195" i="1"/>
  <c r="AH191" i="1"/>
  <c r="AH187" i="1"/>
  <c r="AH179" i="1"/>
  <c r="AH175" i="1"/>
  <c r="AH172" i="1"/>
  <c r="AH165" i="1"/>
  <c r="AH161" i="1"/>
  <c r="AH157" i="1"/>
  <c r="AH149" i="1"/>
  <c r="AH145" i="1"/>
  <c r="AH141" i="1"/>
  <c r="AH133" i="1"/>
  <c r="AH129" i="1"/>
  <c r="AH125" i="1"/>
  <c r="AH369" i="1"/>
  <c r="AH353" i="1"/>
  <c r="AH337" i="1"/>
  <c r="AH321" i="1"/>
  <c r="AH305" i="1"/>
  <c r="AH289" i="1"/>
  <c r="AH275" i="1"/>
  <c r="AH223" i="1"/>
  <c r="AH122" i="1"/>
  <c r="AH380" i="1"/>
  <c r="AH376" i="1"/>
  <c r="AH372" i="1"/>
  <c r="AH368" i="1"/>
  <c r="AH364" i="1"/>
  <c r="AH360" i="1"/>
  <c r="AH356" i="1"/>
  <c r="AH352" i="1"/>
  <c r="AH348" i="1"/>
  <c r="AH344" i="1"/>
  <c r="AH340" i="1"/>
  <c r="AH336" i="1"/>
  <c r="AH332" i="1"/>
  <c r="AH328" i="1"/>
  <c r="AH324" i="1"/>
  <c r="AH320" i="1"/>
  <c r="AH316" i="1"/>
  <c r="AH312" i="1"/>
  <c r="AH308" i="1"/>
  <c r="AH304" i="1"/>
  <c r="AH300" i="1"/>
  <c r="AH296" i="1"/>
  <c r="AH292" i="1"/>
  <c r="AH288" i="1"/>
  <c r="AH286" i="1"/>
  <c r="AH282" i="1"/>
  <c r="AH278" i="1"/>
  <c r="AH274" i="1"/>
  <c r="AH270" i="1"/>
  <c r="AH266" i="1"/>
  <c r="AH262" i="1"/>
  <c r="AH259" i="1"/>
  <c r="AH255" i="1"/>
  <c r="AH252" i="1"/>
  <c r="AH226" i="1"/>
  <c r="AH249" i="1"/>
  <c r="AH245" i="1"/>
  <c r="AH241" i="1"/>
  <c r="AH237" i="1"/>
  <c r="AH233" i="1"/>
  <c r="AH229" i="1"/>
  <c r="AH225" i="1"/>
  <c r="AH221" i="1"/>
  <c r="AH217" i="1"/>
  <c r="AH213" i="1"/>
  <c r="AH209" i="1"/>
  <c r="AH205" i="1"/>
  <c r="AH201" i="1"/>
  <c r="AH198" i="1"/>
  <c r="AH194" i="1"/>
  <c r="AH190" i="1"/>
  <c r="AH186" i="1"/>
  <c r="AH182" i="1"/>
  <c r="AH178" i="1"/>
  <c r="AH174" i="1"/>
  <c r="AH171" i="1"/>
  <c r="AH167" i="1"/>
  <c r="AH164" i="1"/>
  <c r="AH160" i="1"/>
  <c r="AH156" i="1"/>
  <c r="AH152" i="1"/>
  <c r="AH148" i="1"/>
  <c r="AH144" i="1"/>
  <c r="AH140" i="1"/>
  <c r="AH136" i="1"/>
  <c r="AH132" i="1"/>
  <c r="AH128" i="1"/>
  <c r="AH124" i="1"/>
  <c r="AH248" i="1"/>
  <c r="AH244" i="1"/>
  <c r="AH240" i="1"/>
  <c r="AH236" i="1"/>
  <c r="AH232" i="1"/>
  <c r="AH228" i="1"/>
  <c r="AH224" i="1"/>
  <c r="AH220" i="1"/>
  <c r="AH216" i="1"/>
  <c r="AH212" i="1"/>
  <c r="AH208" i="1"/>
  <c r="AH204" i="1"/>
  <c r="AH197" i="1"/>
  <c r="AH193" i="1"/>
  <c r="AH189" i="1"/>
  <c r="AH185" i="1"/>
  <c r="AH181" i="1"/>
  <c r="AH177" i="1"/>
  <c r="AH173" i="1"/>
  <c r="AH170" i="1"/>
  <c r="AH166" i="1"/>
  <c r="AH163" i="1"/>
  <c r="AH159" i="1"/>
  <c r="AH155" i="1"/>
  <c r="AH151" i="1"/>
  <c r="AH147" i="1"/>
  <c r="AH143" i="1"/>
  <c r="AH139" i="1"/>
  <c r="AH135" i="1"/>
  <c r="AH131" i="1"/>
  <c r="AH127" i="1"/>
  <c r="AH123" i="1"/>
  <c r="AH247" i="1"/>
  <c r="AH243" i="1"/>
  <c r="AH239" i="1"/>
  <c r="AH235" i="1"/>
  <c r="AH231" i="1"/>
  <c r="AH227" i="1"/>
  <c r="AH219" i="1"/>
  <c r="AH215" i="1"/>
  <c r="AH211" i="1"/>
  <c r="AH207" i="1"/>
  <c r="AH203" i="1"/>
  <c r="AH200" i="1"/>
  <c r="AH196" i="1"/>
  <c r="AH192" i="1"/>
  <c r="AH188" i="1"/>
  <c r="AH184" i="1"/>
  <c r="AH180" i="1"/>
  <c r="AH176" i="1"/>
  <c r="AH169" i="1"/>
  <c r="AH162" i="1"/>
  <c r="AH158" i="1"/>
  <c r="AH154" i="1"/>
  <c r="AH150" i="1"/>
  <c r="AH146" i="1"/>
  <c r="AH142" i="1"/>
  <c r="AH138" i="1"/>
  <c r="AH134" i="1"/>
  <c r="AH130" i="1"/>
  <c r="AH126" i="1"/>
  <c r="J3" i="3"/>
  <c r="I3" i="3" a="1"/>
  <c r="I3" i="3" s="1"/>
  <c r="F3" i="3"/>
  <c r="H3" i="3"/>
  <c r="G3" i="3"/>
  <c r="J14" i="5"/>
  <c r="J15" i="5"/>
  <c r="J16" i="5"/>
  <c r="J17" i="5"/>
  <c r="J18" i="5"/>
  <c r="J19" i="5"/>
  <c r="J20" i="5"/>
  <c r="J21" i="5"/>
  <c r="AD7" i="1"/>
  <c r="AD8" i="1"/>
  <c r="AD9" i="1"/>
  <c r="AD10" i="1"/>
  <c r="AD11" i="1"/>
  <c r="E83" i="15" a="1"/>
  <c r="E83" i="15" s="1"/>
  <c r="C83" i="15" a="1"/>
  <c r="C83" i="15" s="1"/>
  <c r="F83" i="15" a="1"/>
  <c r="F83" i="15" l="1"/>
  <c r="E88" i="15" a="1"/>
  <c r="E88" i="15" s="1"/>
  <c r="C88" i="15" a="1"/>
  <c r="C88" i="15" s="1"/>
  <c r="E84" i="15" a="1"/>
  <c r="E84" i="15" s="1"/>
  <c r="C84" i="15" a="1"/>
  <c r="C84" i="15" s="1"/>
  <c r="E82" i="15" a="1"/>
  <c r="E82" i="15" s="1"/>
  <c r="C82" i="15" a="1"/>
  <c r="C82" i="15" s="1"/>
  <c r="E85" i="15" a="1"/>
  <c r="E85" i="15" s="1"/>
  <c r="E86" i="15" a="1"/>
  <c r="E86" i="15" s="1"/>
  <c r="E81" i="15" a="1"/>
  <c r="E81" i="15" s="1"/>
  <c r="C81" i="15" a="1"/>
  <c r="C81" i="15" s="1"/>
  <c r="I50" i="3" a="1"/>
  <c r="I5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E90" i="15" a="1"/>
  <c r="E90" i="15" s="1"/>
  <c r="C90" i="15" a="1"/>
  <c r="C90" i="15" s="1"/>
  <c r="C86" i="15" a="1"/>
  <c r="C86" i="15" s="1"/>
  <c r="E47" i="15" a="1"/>
  <c r="E47" i="15" s="1"/>
  <c r="C47" i="15" a="1"/>
  <c r="C47" i="15"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F86" i="15" a="1"/>
  <c r="F90" i="15" a="1"/>
  <c r="F88" i="15" a="1"/>
  <c r="F84" i="15" a="1"/>
  <c r="F81" i="15"/>
  <c r="F82" i="15" a="1"/>
  <c r="F84" i="15" l="1"/>
  <c r="F82" i="15"/>
  <c r="F88" i="15"/>
  <c r="C87" i="15" a="1"/>
  <c r="C87" i="15" s="1"/>
  <c r="C91" i="15" a="1"/>
  <c r="C91" i="15" s="1"/>
  <c r="E87" i="15" a="1"/>
  <c r="E87" i="15" s="1"/>
  <c r="E91" i="15" a="1"/>
  <c r="E91" i="15" s="1"/>
  <c r="F90" i="15"/>
  <c r="F86" i="15"/>
  <c r="Q12" i="5"/>
  <c r="Q13" i="5"/>
  <c r="Q14" i="5"/>
  <c r="Q15" i="5"/>
  <c r="E67" i="15" a="1"/>
  <c r="E67" i="15" s="1"/>
  <c r="C67" i="15" a="1"/>
  <c r="C67" i="15" s="1"/>
  <c r="E66" i="15" a="1"/>
  <c r="E66" i="15" s="1"/>
  <c r="C66" i="15" a="1"/>
  <c r="C66" i="15" s="1"/>
  <c r="E65" i="15" a="1"/>
  <c r="E65" i="15" s="1"/>
  <c r="E64" i="15" a="1"/>
  <c r="E64" i="15" s="1"/>
  <c r="C65" i="15" a="1"/>
  <c r="C65" i="15" s="1"/>
  <c r="C64" i="15" a="1"/>
  <c r="C64" i="15" s="1"/>
  <c r="C56" i="15" a="1"/>
  <c r="C56" i="15" s="1"/>
  <c r="C62" i="15" a="1"/>
  <c r="C62" i="15" s="1"/>
  <c r="C60" i="15" a="1"/>
  <c r="C60" i="15" s="1"/>
  <c r="E63" i="15" a="1"/>
  <c r="E63" i="15" s="1"/>
  <c r="E62" i="15" a="1"/>
  <c r="E62" i="15" s="1"/>
  <c r="C63" i="15" a="1"/>
  <c r="C63" i="15" s="1"/>
  <c r="E61" i="15" a="1"/>
  <c r="E61" i="15" s="1"/>
  <c r="E60" i="15" a="1"/>
  <c r="E60" i="15" s="1"/>
  <c r="C61" i="15" a="1"/>
  <c r="C61" i="15" s="1"/>
  <c r="E59" i="15" a="1"/>
  <c r="E59" i="15" s="1"/>
  <c r="C59" i="15" a="1"/>
  <c r="C59" i="15" s="1"/>
  <c r="E58" i="15" a="1"/>
  <c r="E58" i="15" s="1"/>
  <c r="C58" i="15" a="1"/>
  <c r="C58" i="15" s="1"/>
  <c r="C8" i="15" a="1"/>
  <c r="C8" i="15" s="1"/>
  <c r="E89" i="15" a="1"/>
  <c r="E89" i="15" s="1"/>
  <c r="C89" i="15" a="1"/>
  <c r="C89" i="15" s="1"/>
  <c r="C85" i="15" a="1"/>
  <c r="C85" i="15" s="1"/>
  <c r="C40" i="15" a="1"/>
  <c r="C40" i="15" s="1"/>
  <c r="O4" i="5"/>
  <c r="L6" i="5"/>
  <c r="K3" i="5" a="1"/>
  <c r="K3" i="5" s="1"/>
  <c r="K4" i="5" a="1"/>
  <c r="K4" i="5" s="1"/>
  <c r="K5" i="5" a="1"/>
  <c r="K5" i="5" s="1"/>
  <c r="K6" i="5" a="1"/>
  <c r="K6" i="5" s="1"/>
  <c r="K7" i="5" a="1"/>
  <c r="K7" i="5" s="1"/>
  <c r="K8" i="5" a="1"/>
  <c r="K8" i="5" s="1"/>
  <c r="K9" i="5" a="1"/>
  <c r="K9" i="5" s="1"/>
  <c r="K10" i="5" a="1"/>
  <c r="K10" i="5" s="1"/>
  <c r="K11" i="5" a="1"/>
  <c r="K11" i="5" s="1"/>
  <c r="K12" i="5" a="1"/>
  <c r="K12" i="5" s="1"/>
  <c r="K13" i="5" a="1"/>
  <c r="K13" i="5" s="1"/>
  <c r="K14" i="5" a="1"/>
  <c r="K14" i="5" s="1"/>
  <c r="K15" i="5" a="1"/>
  <c r="K15" i="5" s="1"/>
  <c r="K16" i="5" a="1"/>
  <c r="K16" i="5" s="1"/>
  <c r="K17" i="5" a="1"/>
  <c r="K17" i="5" s="1"/>
  <c r="K18" i="5" a="1"/>
  <c r="K18" i="5" s="1"/>
  <c r="K19" i="5" a="1"/>
  <c r="K19" i="5" s="1"/>
  <c r="K20" i="5" a="1"/>
  <c r="K20" i="5" s="1"/>
  <c r="K21" i="5" a="1"/>
  <c r="K21" i="5" s="1"/>
  <c r="K22" i="5" a="1"/>
  <c r="K22" i="5" s="1"/>
  <c r="K23" i="5" a="1"/>
  <c r="K23" i="5" s="1"/>
  <c r="K24" i="5" a="1"/>
  <c r="K24" i="5" s="1"/>
  <c r="K25" i="5" a="1"/>
  <c r="K25" i="5" s="1"/>
  <c r="K26" i="5" a="1"/>
  <c r="K26" i="5" s="1"/>
  <c r="K27" i="5" a="1"/>
  <c r="K27" i="5" s="1"/>
  <c r="K28" i="5" a="1"/>
  <c r="K28" i="5" s="1"/>
  <c r="K29" i="5" a="1"/>
  <c r="K29" i="5" s="1"/>
  <c r="K30" i="5" a="1"/>
  <c r="K30" i="5" s="1"/>
  <c r="K31" i="5" a="1"/>
  <c r="K31" i="5" s="1"/>
  <c r="K32" i="5" a="1"/>
  <c r="K32" i="5" s="1"/>
  <c r="K33" i="5" a="1"/>
  <c r="K33" i="5" s="1"/>
  <c r="K34" i="5" a="1"/>
  <c r="K34" i="5" s="1"/>
  <c r="K35" i="5" a="1"/>
  <c r="K35" i="5" s="1"/>
  <c r="K36" i="5" a="1"/>
  <c r="K36" i="5" s="1"/>
  <c r="K37" i="5" a="1"/>
  <c r="K37" i="5" s="1"/>
  <c r="K38" i="5" a="1"/>
  <c r="K38" i="5" s="1"/>
  <c r="K39" i="5" a="1"/>
  <c r="K39" i="5" s="1"/>
  <c r="K40" i="5" a="1"/>
  <c r="K40" i="5" s="1"/>
  <c r="K41" i="5" a="1"/>
  <c r="K41" i="5" s="1"/>
  <c r="K42" i="5" a="1"/>
  <c r="K42" i="5" s="1"/>
  <c r="K43" i="5" a="1"/>
  <c r="K43" i="5" s="1"/>
  <c r="K44" i="5" a="1"/>
  <c r="K44" i="5" s="1"/>
  <c r="K45" i="5" a="1"/>
  <c r="K45" i="5" s="1"/>
  <c r="K46" i="5" a="1"/>
  <c r="K46" i="5" s="1"/>
  <c r="K47" i="5" a="1"/>
  <c r="K47" i="5" s="1"/>
  <c r="K48" i="5" a="1"/>
  <c r="K48" i="5" s="1"/>
  <c r="K49" i="5" a="1"/>
  <c r="K49" i="5" s="1"/>
  <c r="K50" i="5" a="1"/>
  <c r="K50" i="5" s="1"/>
  <c r="J3" i="5"/>
  <c r="E56" i="15" a="1"/>
  <c r="E56" i="15" s="1"/>
  <c r="C53" i="15"/>
  <c r="E28" i="15" a="1"/>
  <c r="E28" i="15" s="1"/>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J4" i="5"/>
  <c r="J5" i="5"/>
  <c r="J6" i="5"/>
  <c r="J7" i="5"/>
  <c r="J8" i="5"/>
  <c r="J9" i="5"/>
  <c r="J10" i="5"/>
  <c r="J11" i="5"/>
  <c r="J12" i="5"/>
  <c r="J13"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D3" i="1"/>
  <c r="AD4" i="1"/>
  <c r="AD5" i="1"/>
  <c r="AD6"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F23" i="1"/>
  <c r="F59" i="15"/>
  <c r="F91" i="15" a="1"/>
  <c r="F60" i="15" a="1"/>
  <c r="F56" i="15" a="1"/>
  <c r="F64" i="15" a="1"/>
  <c r="F62" i="15" a="1"/>
  <c r="F61" i="15" a="1"/>
  <c r="F63" i="15"/>
  <c r="F66" i="15" a="1"/>
  <c r="F89" i="15"/>
  <c r="F67" i="15" a="1"/>
  <c r="F58" i="15" a="1"/>
  <c r="F65" i="15" a="1"/>
  <c r="F87" i="15" a="1"/>
  <c r="F28" i="15" a="1"/>
  <c r="F85" i="15"/>
  <c r="C55" i="15" l="1" a="1"/>
  <c r="C55" i="15" s="1"/>
  <c r="C80" i="15" a="1"/>
  <c r="C80" i="15" s="1"/>
  <c r="C57" i="15" a="1"/>
  <c r="C57" i="15" s="1"/>
  <c r="E80" i="15" a="1"/>
  <c r="E80" i="15" s="1"/>
  <c r="F91" i="15"/>
  <c r="F87" i="15"/>
  <c r="F62" i="15"/>
  <c r="F64" i="15"/>
  <c r="F60" i="15"/>
  <c r="F61" i="15"/>
  <c r="F65" i="15"/>
  <c r="F66" i="15"/>
  <c r="F67" i="15"/>
  <c r="F58" i="15"/>
  <c r="F56" i="15"/>
  <c r="E57" i="15" a="1"/>
  <c r="E57" i="15" s="1"/>
  <c r="F57" i="15" s="1"/>
  <c r="C54" i="15"/>
  <c r="E55" i="15" a="1"/>
  <c r="E55" i="15" s="1"/>
  <c r="E54" i="15"/>
  <c r="F28" i="15"/>
  <c r="R7" i="5"/>
  <c r="F55" i="15"/>
  <c r="F80" i="15" a="1"/>
  <c r="F54" i="15"/>
  <c r="F80" i="15" l="1"/>
  <c r="E49" i="15" a="1"/>
  <c r="E49" i="15" s="1"/>
  <c r="C49" i="15" a="1"/>
  <c r="C49" i="15" s="1"/>
  <c r="E48" i="15" a="1"/>
  <c r="E48" i="15" s="1"/>
  <c r="C48" i="15" a="1"/>
  <c r="C48" i="15" s="1"/>
  <c r="E46" i="15" a="1"/>
  <c r="E46" i="15" s="1"/>
  <c r="C46" i="15" a="1"/>
  <c r="C46" i="15" s="1"/>
  <c r="E45" i="15" a="1"/>
  <c r="E45" i="15" s="1"/>
  <c r="C45" i="15" a="1"/>
  <c r="C45" i="15" s="1"/>
  <c r="E44" i="15" a="1"/>
  <c r="E44" i="15" s="1"/>
  <c r="C44" i="15" a="1"/>
  <c r="C44" i="15" s="1"/>
  <c r="E43" i="15" a="1"/>
  <c r="E43" i="15" s="1"/>
  <c r="C43" i="15" a="1"/>
  <c r="C43" i="15" s="1"/>
  <c r="C42" i="15" a="1"/>
  <c r="C42" i="15" s="1"/>
  <c r="E41" i="15" a="1"/>
  <c r="E41" i="15" s="1"/>
  <c r="E42" i="15" a="1"/>
  <c r="E42" i="15" s="1"/>
  <c r="C41" i="15"/>
  <c r="E40" i="15" a="1"/>
  <c r="E40" i="15" s="1"/>
  <c r="E39" i="15" a="1"/>
  <c r="E39" i="15" s="1"/>
  <c r="C39" i="15" a="1"/>
  <c r="C39" i="15" s="1"/>
  <c r="E33" i="15" a="1"/>
  <c r="E33" i="15" s="1"/>
  <c r="C33" i="15" a="1"/>
  <c r="C33" i="15" s="1"/>
  <c r="E32" i="15" a="1"/>
  <c r="E32" i="15" s="1"/>
  <c r="C32" i="15" a="1"/>
  <c r="C32" i="15" s="1"/>
  <c r="E31" i="15" a="1"/>
  <c r="E31" i="15" s="1"/>
  <c r="C31" i="15" a="1"/>
  <c r="C31" i="15" s="1"/>
  <c r="E30" i="15" a="1"/>
  <c r="E30" i="15" s="1"/>
  <c r="C30" i="15" a="1"/>
  <c r="C30" i="15" s="1"/>
  <c r="E29" i="15" a="1"/>
  <c r="E29" i="15" s="1"/>
  <c r="C29" i="15" a="1"/>
  <c r="C29" i="15" s="1"/>
  <c r="C28" i="15" a="1"/>
  <c r="C28" i="15" s="1"/>
  <c r="E27" i="15"/>
  <c r="C27" i="15" a="1"/>
  <c r="C27" i="15" s="1"/>
  <c r="E26" i="15" a="1"/>
  <c r="E26" i="15" s="1"/>
  <c r="C26" i="15" a="1"/>
  <c r="C26" i="15" s="1"/>
  <c r="E25" i="15" a="1"/>
  <c r="E25" i="15" s="1"/>
  <c r="C25" i="15" a="1"/>
  <c r="C25" i="15" s="1"/>
  <c r="E24" i="15" a="1"/>
  <c r="E24" i="15" s="1"/>
  <c r="C24" i="15" a="1"/>
  <c r="C24" i="15" s="1"/>
  <c r="F24" i="15" a="1"/>
  <c r="F33" i="15" a="1"/>
  <c r="F49" i="15" a="1"/>
  <c r="F27" i="15" a="1"/>
  <c r="F31" i="15" a="1"/>
  <c r="F40" i="15"/>
  <c r="F42" i="15" a="1"/>
  <c r="F47" i="15" a="1"/>
  <c r="F45" i="15" a="1"/>
  <c r="F41" i="15" a="1"/>
  <c r="F49" i="15" l="1"/>
  <c r="F45" i="15"/>
  <c r="F47" i="15"/>
  <c r="F42" i="15"/>
  <c r="F41" i="15"/>
  <c r="F33" i="15"/>
  <c r="F24" i="15"/>
  <c r="F31" i="15"/>
  <c r="F27" i="15"/>
  <c r="C20" i="15" a="1"/>
  <c r="C20" i="15" s="1"/>
  <c r="E23" i="15" a="1"/>
  <c r="E23" i="15" s="1"/>
  <c r="C23" i="15" a="1"/>
  <c r="C23" i="15" s="1"/>
  <c r="C22" i="15" a="1"/>
  <c r="C22" i="15" s="1"/>
  <c r="E22" i="15" a="1"/>
  <c r="E22" i="15" s="1"/>
  <c r="E21" i="15" a="1"/>
  <c r="E21" i="15" s="1"/>
  <c r="C21" i="15" a="1"/>
  <c r="C21" i="15" s="1"/>
  <c r="E20" i="15" a="1"/>
  <c r="E20" i="15" s="1"/>
  <c r="E19" i="15" a="1"/>
  <c r="E19" i="15" s="1"/>
  <c r="C19" i="15" a="1"/>
  <c r="C19" i="15" s="1"/>
  <c r="E18" i="15" a="1"/>
  <c r="E18" i="15" s="1"/>
  <c r="C18" i="15" a="1"/>
  <c r="C18" i="15" s="1"/>
  <c r="E17" i="15" a="1"/>
  <c r="E17" i="15" s="1"/>
  <c r="C17" i="15" a="1"/>
  <c r="C17" i="15" s="1"/>
  <c r="E15" i="15" a="1"/>
  <c r="E15" i="15" s="1"/>
  <c r="C15" i="15" a="1"/>
  <c r="C15" i="15" s="1"/>
  <c r="E13" i="15" a="1"/>
  <c r="E13" i="15" s="1"/>
  <c r="C13" i="15" a="1"/>
  <c r="C13" i="15" s="1"/>
  <c r="E11" i="15" a="1"/>
  <c r="E11" i="15" s="1"/>
  <c r="E10" i="15" a="1"/>
  <c r="E10" i="15" s="1"/>
  <c r="C11" i="15" a="1"/>
  <c r="C11" i="15" s="1"/>
  <c r="E12" i="15" a="1"/>
  <c r="E12" i="15" s="1"/>
  <c r="C12" i="15" a="1"/>
  <c r="C12" i="15" s="1"/>
  <c r="E9" i="15" a="1"/>
  <c r="E9" i="15" s="1"/>
  <c r="C10" i="15" a="1"/>
  <c r="C10" i="15" s="1"/>
  <c r="C9" i="15" a="1"/>
  <c r="C9" i="15" s="1"/>
  <c r="F19" i="15" a="1"/>
  <c r="F10" i="15" a="1"/>
  <c r="F44" i="15" a="1"/>
  <c r="F48" i="15" a="1"/>
  <c r="F12" i="15" a="1"/>
  <c r="F46" i="15" a="1"/>
  <c r="F18" i="15" a="1"/>
  <c r="F22" i="15" a="1"/>
  <c r="F15" i="15" a="1"/>
  <c r="F20" i="15" a="1"/>
  <c r="F43" i="15" a="1"/>
  <c r="F13" i="15" a="1"/>
  <c r="F11" i="15" a="1"/>
  <c r="F39" i="15" a="1"/>
  <c r="F17" i="15" a="1"/>
  <c r="F21" i="15" a="1"/>
  <c r="F32" i="15" a="1"/>
  <c r="F9" i="15" a="1"/>
  <c r="F23" i="15" a="1"/>
  <c r="F30" i="15" a="1"/>
  <c r="F29" i="15" a="1"/>
  <c r="F26" i="15" a="1"/>
  <c r="F25" i="15" a="1"/>
  <c r="F20" i="15" l="1"/>
  <c r="F18" i="15"/>
  <c r="F12" i="15"/>
  <c r="F13" i="15"/>
  <c r="F19" i="15"/>
  <c r="F10" i="15"/>
  <c r="F15" i="15"/>
  <c r="F48" i="15"/>
  <c r="F46" i="15"/>
  <c r="F44" i="15"/>
  <c r="F43" i="15"/>
  <c r="F39" i="15"/>
  <c r="F32" i="15"/>
  <c r="F30" i="15"/>
  <c r="F29" i="15"/>
  <c r="F26" i="15"/>
  <c r="F25" i="15"/>
  <c r="F22" i="15"/>
  <c r="F23" i="15"/>
  <c r="F21" i="15"/>
  <c r="F17" i="15"/>
  <c r="F11" i="15"/>
  <c r="F9" i="15"/>
  <c r="C96" i="15" l="1"/>
  <c r="C94" i="15"/>
  <c r="C92" i="15"/>
  <c r="C72" i="15"/>
  <c r="C71" i="15"/>
  <c r="C70" i="15"/>
  <c r="C69" i="15"/>
  <c r="C68" i="15"/>
  <c r="C95" i="15" l="1"/>
  <c r="M4" i="5"/>
  <c r="M5" i="5"/>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3"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R4" i="5" l="1"/>
  <c r="AG3" i="1" l="1"/>
  <c r="R3" i="5" l="1"/>
  <c r="L50" i="5" l="1"/>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7" i="5"/>
  <c r="L5" i="5"/>
  <c r="L4" i="5"/>
  <c r="L3" i="5"/>
  <c r="AF4" i="1"/>
  <c r="AF5" i="1"/>
  <c r="AF6" i="1"/>
  <c r="AF7" i="1"/>
  <c r="AF8" i="1"/>
  <c r="AF9" i="1"/>
  <c r="AF10" i="1"/>
  <c r="AF11" i="1"/>
  <c r="AF12" i="1"/>
  <c r="AF13" i="1"/>
  <c r="AF14" i="1"/>
  <c r="AF15" i="1"/>
  <c r="AF16" i="1"/>
  <c r="AF17" i="1"/>
  <c r="AF18" i="1"/>
  <c r="AF19" i="1"/>
  <c r="AF20" i="1"/>
  <c r="AF21" i="1"/>
  <c r="AF22"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3" i="1"/>
  <c r="C73" i="15" l="1"/>
  <c r="O21" i="5"/>
  <c r="P21" i="5"/>
  <c r="Q21" i="5"/>
  <c r="R21" i="5"/>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I4" i="1"/>
  <c r="AI5" i="1"/>
  <c r="AI6" i="1"/>
  <c r="AI7" i="1"/>
  <c r="AI8" i="1"/>
  <c r="AI9" i="1"/>
  <c r="AI10" i="1"/>
  <c r="AI11" i="1"/>
  <c r="AI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3" i="1"/>
  <c r="AH5" i="1" l="1"/>
  <c r="AH51" i="1"/>
  <c r="AH55" i="1"/>
  <c r="AH59" i="1"/>
  <c r="AH63" i="1"/>
  <c r="AH67" i="1"/>
  <c r="AH71" i="1"/>
  <c r="AH75" i="1"/>
  <c r="AH79" i="1"/>
  <c r="AH83" i="1"/>
  <c r="AH87" i="1"/>
  <c r="AH91" i="1"/>
  <c r="AH95" i="1"/>
  <c r="AH98" i="1"/>
  <c r="AH102" i="1"/>
  <c r="AH106" i="1"/>
  <c r="AH110" i="1"/>
  <c r="AH114" i="1"/>
  <c r="AH118" i="1"/>
  <c r="AH387" i="1"/>
  <c r="AH391" i="1"/>
  <c r="AH395" i="1"/>
  <c r="AH399" i="1"/>
  <c r="AH403" i="1"/>
  <c r="AH407" i="1"/>
  <c r="AH411" i="1"/>
  <c r="AH415" i="1"/>
  <c r="AH419" i="1"/>
  <c r="AH423" i="1"/>
  <c r="AH427" i="1"/>
  <c r="AH386" i="1"/>
  <c r="AH390" i="1"/>
  <c r="AH394" i="1"/>
  <c r="AH398" i="1"/>
  <c r="AH402" i="1"/>
  <c r="AH406" i="1"/>
  <c r="AH410" i="1"/>
  <c r="AH414" i="1"/>
  <c r="AH418" i="1"/>
  <c r="AH422" i="1"/>
  <c r="AH426" i="1"/>
  <c r="AH52" i="1"/>
  <c r="AH56" i="1"/>
  <c r="AH60" i="1"/>
  <c r="AH64" i="1"/>
  <c r="AH68" i="1"/>
  <c r="AH72" i="1"/>
  <c r="AH76" i="1"/>
  <c r="AH80" i="1"/>
  <c r="AH84" i="1"/>
  <c r="AH88" i="1"/>
  <c r="AH92" i="1"/>
  <c r="AH96" i="1"/>
  <c r="AH99" i="1"/>
  <c r="AH103" i="1"/>
  <c r="AH107" i="1"/>
  <c r="AH111" i="1"/>
  <c r="AH115" i="1"/>
  <c r="AH119" i="1"/>
  <c r="AH384" i="1"/>
  <c r="AH388" i="1"/>
  <c r="AH392" i="1"/>
  <c r="AH396" i="1"/>
  <c r="AH400" i="1"/>
  <c r="AH404" i="1"/>
  <c r="AH408" i="1"/>
  <c r="AH412" i="1"/>
  <c r="AH416" i="1"/>
  <c r="AH420" i="1"/>
  <c r="AH424" i="1"/>
  <c r="AH428" i="1"/>
  <c r="AH53" i="1"/>
  <c r="AH57" i="1"/>
  <c r="AH61" i="1"/>
  <c r="AH65" i="1"/>
  <c r="AH69" i="1"/>
  <c r="AH73" i="1"/>
  <c r="AH77" i="1"/>
  <c r="AH81" i="1"/>
  <c r="AH85" i="1"/>
  <c r="AH89" i="1"/>
  <c r="AH93" i="1"/>
  <c r="AH97" i="1"/>
  <c r="AH100" i="1"/>
  <c r="AH104" i="1"/>
  <c r="AH108" i="1"/>
  <c r="AH112" i="1"/>
  <c r="AH116" i="1"/>
  <c r="AH120" i="1"/>
  <c r="AH385" i="1"/>
  <c r="AH389" i="1"/>
  <c r="AH393" i="1"/>
  <c r="AH397" i="1"/>
  <c r="AH401" i="1"/>
  <c r="AH405" i="1"/>
  <c r="AH409" i="1"/>
  <c r="AH413" i="1"/>
  <c r="AH417" i="1"/>
  <c r="AH421" i="1"/>
  <c r="AH425" i="1"/>
  <c r="AH54" i="1"/>
  <c r="AH58" i="1"/>
  <c r="AH62" i="1"/>
  <c r="AH66" i="1"/>
  <c r="AH70" i="1"/>
  <c r="AH74" i="1"/>
  <c r="AH78" i="1"/>
  <c r="AH82" i="1"/>
  <c r="AH86" i="1"/>
  <c r="AH90" i="1"/>
  <c r="AH94" i="1"/>
  <c r="AH101" i="1"/>
  <c r="AH105" i="1"/>
  <c r="AH109" i="1"/>
  <c r="AH113" i="1"/>
  <c r="AH117" i="1"/>
  <c r="AH19" i="1"/>
  <c r="AH17" i="1"/>
  <c r="AH15" i="1"/>
  <c r="AH14" i="1"/>
  <c r="AH6" i="1"/>
  <c r="AH18" i="1"/>
  <c r="AH16" i="1"/>
  <c r="AH24" i="1"/>
  <c r="AH20" i="1"/>
  <c r="AH23" i="1"/>
  <c r="AH25" i="1"/>
  <c r="AH11" i="1"/>
  <c r="AH13" i="1"/>
  <c r="AH10" i="1"/>
  <c r="AH22" i="1"/>
  <c r="AH9" i="1"/>
  <c r="AH21" i="1"/>
  <c r="AH7" i="1"/>
  <c r="AH8" i="1"/>
  <c r="AH12" i="1"/>
  <c r="Q3" i="5"/>
  <c r="P4" i="5"/>
  <c r="P5" i="5"/>
  <c r="P6" i="5"/>
  <c r="P7" i="5"/>
  <c r="P8" i="5"/>
  <c r="P9" i="5"/>
  <c r="P10" i="5"/>
  <c r="P11" i="5"/>
  <c r="P12" i="5"/>
  <c r="P13" i="5"/>
  <c r="P14" i="5"/>
  <c r="P15" i="5"/>
  <c r="P16" i="5"/>
  <c r="P17" i="5"/>
  <c r="P18" i="5"/>
  <c r="P19" i="5"/>
  <c r="P20"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3" i="5"/>
  <c r="O5" i="5"/>
  <c r="O6" i="5"/>
  <c r="O7" i="5"/>
  <c r="O8" i="5"/>
  <c r="O9" i="5"/>
  <c r="O10" i="5"/>
  <c r="O11" i="5"/>
  <c r="O12" i="5"/>
  <c r="O13" i="5"/>
  <c r="O14" i="5"/>
  <c r="O15" i="5"/>
  <c r="O16" i="5"/>
  <c r="O17" i="5"/>
  <c r="O18" i="5"/>
  <c r="O19" i="5"/>
  <c r="O20"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3" i="5"/>
  <c r="Q4" i="5"/>
  <c r="Q5" i="5"/>
  <c r="Q6" i="5"/>
  <c r="Q7" i="5"/>
  <c r="Q8" i="5"/>
  <c r="Q9" i="5"/>
  <c r="Q10" i="5"/>
  <c r="Q11" i="5"/>
  <c r="Q16" i="5"/>
  <c r="Q17" i="5"/>
  <c r="Q18" i="5"/>
  <c r="Q19" i="5"/>
  <c r="Q20"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AH50" i="1"/>
  <c r="AH26" i="1"/>
  <c r="AH27" i="1"/>
  <c r="AH28" i="1"/>
  <c r="AH29" i="1"/>
  <c r="AH30" i="1"/>
  <c r="AH31" i="1"/>
  <c r="AH32" i="1"/>
  <c r="AH33" i="1"/>
  <c r="AH34" i="1"/>
  <c r="AH35" i="1"/>
  <c r="AH36" i="1"/>
  <c r="AH37" i="1"/>
  <c r="AH38" i="1"/>
  <c r="AH39" i="1"/>
  <c r="AH40" i="1"/>
  <c r="AH41" i="1"/>
  <c r="AH42" i="1"/>
  <c r="AH43" i="1"/>
  <c r="AH44" i="1"/>
  <c r="AH45" i="1"/>
  <c r="AH46" i="1"/>
  <c r="AH47" i="1"/>
  <c r="AH48" i="1"/>
  <c r="AH49" i="1"/>
  <c r="C75" i="15" l="1"/>
  <c r="C74" i="15"/>
  <c r="AH4" i="1"/>
  <c r="AH3" i="1" l="1"/>
  <c r="R8" i="5"/>
  <c r="R9" i="5"/>
  <c r="R10" i="5"/>
  <c r="R11" i="5"/>
  <c r="R12" i="5"/>
  <c r="R13" i="5"/>
  <c r="R14" i="5"/>
  <c r="R15" i="5"/>
  <c r="R16" i="5"/>
  <c r="R17" i="5"/>
  <c r="R18" i="5"/>
  <c r="R19" i="5"/>
  <c r="R20"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alcChain>
</file>

<file path=xl/sharedStrings.xml><?xml version="1.0" encoding="utf-8"?>
<sst xmlns="http://schemas.openxmlformats.org/spreadsheetml/2006/main" count="10299" uniqueCount="2451">
  <si>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</si>
  <si>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</si>
  <si>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</si>
  <si>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</si>
  <si>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</si>
  <si>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</si>
  <si>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</si>
  <si>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</si>
  <si>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</si>
  <si>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</si>
  <si>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</si>
  <si>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</si>
  <si>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</si>
  <si>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</si>
  <si>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</si>
  <si>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</si>
  <si>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</si>
  <si>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</si>
  <si>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</si>
  <si>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</si>
  <si>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</si>
  <si>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</si>
  <si>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</si>
  <si>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</si>
  <si>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</si>
  <si>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</si>
  <si>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</si>
  <si>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</si>
  <si>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</si>
  <si>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</si>
  <si>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</si>
  <si>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</si>
  <si>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</si>
  <si>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</si>
  <si>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</si>
  <si>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</si>
  <si>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</si>
  <si>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</si>
  <si>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</si>
  <si>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</si>
  <si>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</si>
  <si>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</si>
  <si>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</si>
  <si>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</si>
  <si>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</si>
  <si>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</si>
  <si>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</si>
  <si>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</si>
  <si>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</si>
  <si>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</si>
  <si>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</si>
  <si>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</si>
  <si>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</si>
  <si>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</si>
  <si>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</si>
  <si>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</si>
  <si>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</si>
  <si>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</si>
  <si>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</si>
  <si>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</si>
  <si>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</si>
  <si>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</si>
  <si>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</si>
  <si>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</si>
  <si>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</si>
  <si>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</si>
  <si>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</si>
  <si>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</si>
  <si>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</si>
  <si>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</si>
  <si>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</si>
  <si>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</si>
  <si>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</si>
  <si>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</si>
  <si>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</si>
  <si>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</si>
  <si>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</si>
  <si>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</si>
  <si>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</si>
  <si>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</si>
  <si>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</si>
  <si>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</si>
  <si>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</si>
  <si>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</si>
  <si>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</si>
  <si>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</si>
  <si>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</si>
  <si>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</si>
  <si>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</si>
  <si>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</si>
  <si>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</si>
  <si>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</si>
  <si>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</si>
  <si>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</si>
  <si>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</si>
  <si>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</si>
  <si>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</si>
  <si>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</si>
  <si>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</si>
  <si>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</si>
  <si>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</si>
  <si>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</si>
  <si>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</si>
  <si>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</si>
  <si>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</si>
  <si>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</si>
  <si>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</si>
  <si>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</si>
  <si>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</si>
  <si>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</si>
  <si>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</si>
  <si>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</si>
  <si>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</si>
  <si>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</si>
  <si>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</si>
  <si>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</si>
  <si>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</si>
  <si>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</si>
  <si>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OPÉRATEUR DE L’EXPLOITATION AGRICOLE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</si>
  <si>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</si>
  <si>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</si>
  <si>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</si>
  <si>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</si>
  <si>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</si>
  <si>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</si>
  <si>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</si>
  <si>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</si>
  <si>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</si>
  <si>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</si>
  <si>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</si>
  <si>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</si>
  <si>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</si>
  <si>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</si>
  <si>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</si>
  <si>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</si>
  <si>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</si>
  <si>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</si>
  <si>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</si>
  <si>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</si>
  <si>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</si>
  <si>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</si>
  <si>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</si>
  <si>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</si>
  <si>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</si>
  <si>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</si>
  <si>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</si>
  <si>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</si>
  <si>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</si>
  <si>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</si>
  <si>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</si>
  <si>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</si>
  <si>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</si>
  <si>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</si>
  <si>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</si>
  <si>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</si>
  <si>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</si>
  <si>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</si>
  <si>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</si>
  <si>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</si>
  <si>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</si>
  <si>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</si>
  <si>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</si>
  <si>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</si>
  <si>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</si>
  <si>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</si>
  <si>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</si>
  <si>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</si>
  <si>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</si>
  <si>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</si>
  <si>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</si>
  <si>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Si vous souhaitez ajouter d’autres colonnes, veuillez les ajouter après J</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</si>
  <si>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</si>
  <si>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</si>
  <si>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</si>
  <si>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</si>
  <si>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</si>
  <si>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</si>
  <si>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</si>
  <si>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</si>
  <si>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</si>
  <si>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</si>
  <si>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</si>
  <si>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</si>
  <si>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</si>
  <si>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</si>
  <si>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</si>
  <si>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</si>
  <si>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</si>
  <si>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</si>
  <si>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</si>
  <si>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</si>
  <si>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</si>
  <si>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</si>
  <si>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</si>
  <si>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</si>
  <si>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</si>
  <si>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</si>
  <si>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</si>
  <si>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</si>
  <si>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</si>
  <si>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</si>
  <si>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</si>
  <si>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</si>
  <si>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</si>
  <si>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</si>
  <si>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</si>
  <si>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</si>
  <si>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</si>
  <si>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</si>
  <si>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</si>
  <si>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</si>
  <si>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</si>
  <si>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</si>
  <si>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</si>
  <si>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</si>
  <si>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</si>
  <si>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</si>
  <si>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</si>
  <si>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</si>
  <si>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</si>
  <si>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</si>
  <si>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</si>
  <si>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</si>
  <si>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</si>
  <si>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</si>
  <si>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</si>
  <si>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</si>
  <si>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</si>
  <si>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</si>
  <si>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</si>
  <si>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</si>
  <si>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</si>
  <si>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</si>
  <si>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</si>
  <si>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</si>
  <si>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</si>
  <si>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</si>
  <si>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</si>
  <si>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</si>
  <si>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</si>
  <si>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</si>
  <si>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</si>
  <si>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</si>
  <si>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</si>
  <si>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</si>
  <si>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</si>
  <si>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</si>
  <si>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</si>
  <si>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</si>
  <si>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</si>
  <si>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</si>
  <si>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</si>
  <si>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</si>
  <si>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</si>
  <si>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</si>
  <si>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</si>
  <si>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</si>
  <si>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</si>
  <si>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</si>
  <si>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</si>
  <si>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</si>
  <si>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</si>
  <si>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</si>
  <si>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</si>
  <si>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</si>
  <si>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</si>
  <si>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</si>
  <si>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</si>
  <si>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</si>
  <si>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</si>
  <si>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</si>
  <si>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</si>
  <si>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</si>
  <si>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</si>
  <si>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</si>
  <si>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</si>
  <si>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</si>
  <si>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</si>
  <si>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</si>
  <si>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</si>
  <si>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</si>
  <si>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</si>
  <si>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</si>
  <si>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</si>
  <si>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</si>
  <si>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</si>
  <si>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</si>
  <si>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</si>
  <si>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</si>
  <si>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</si>
  <si>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</si>
  <si>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</si>
  <si>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</si>
  <si>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</si>
  <si>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</si>
  <si>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</si>
  <si>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</si>
  <si>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</si>
  <si>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</si>
  <si>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</si>
  <si>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</si>
  <si>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</si>
  <si>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</si>
  <si>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</si>
  <si>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</si>
  <si>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</si>
  <si>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</si>
  <si>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</si>
  <si>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</si>
  <si>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</si>
  <si>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</si>
  <si>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</si>
  <si>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</si>
  <si>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</si>
  <si>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</si>
  <si>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</si>
  <si>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</si>
  <si>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</si>
  <si>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</si>
  <si>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</si>
  <si>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</si>
  <si>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</si>
  <si>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</si>
  <si>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</si>
  <si>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</si>
  <si>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</si>
  <si>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</si>
  <si>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</si>
  <si>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</si>
  <si>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</si>
  <si>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</si>
  <si>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</si>
  <si>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</si>
  <si>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</si>
  <si>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</si>
  <si>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</si>
  <si>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</si>
  <si>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</si>
  <si>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</si>
  <si>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</si>
  <si>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</si>
  <si>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</si>
  <si>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</si>
  <si>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</si>
  <si>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</si>
  <si>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</si>
  <si>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</si>
  <si>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</si>
  <si>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</si>
  <si>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</si>
  <si>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</si>
  <si>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</si>
  <si>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</si>
  <si>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</si>
  <si>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</si>
  <si>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</si>
  <si>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</si>
  <si>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</si>
  <si>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</si>
  <si>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</si>
  <si>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</si>
  <si>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</si>
  <si>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</si>
  <si>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</si>
  <si>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</si>
  <si>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</si>
  <si>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</si>
  <si>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</si>
  <si>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</si>
  <si>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</si>
  <si>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</si>
  <si>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</si>
  <si>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</si>
  <si>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</si>
  <si>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</si>
  <si>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</si>
  <si>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</si>
  <si>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</si>
  <si>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</si>
  <si>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</si>
  <si>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</si>
  <si>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</si>
  <si>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</si>
  <si>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</si>
  <si>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</si>
  <si>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</si>
  <si>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</si>
  <si>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</si>
  <si>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</si>
  <si>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</si>
  <si>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</si>
  <si>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</si>
  <si>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</si>
  <si>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</si>
  <si>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</si>
  <si>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</si>
  <si>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</si>
  <si>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</si>
  <si>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</si>
  <si>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</si>
  <si>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</si>
  <si>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</si>
  <si>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</si>
  <si>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</si>
  <si>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</si>
  <si>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</si>
  <si>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</si>
  <si>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</si>
  <si>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</si>
  <si>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</si>
  <si>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</si>
  <si>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</si>
  <si>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</si>
  <si>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</si>
  <si>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</si>
  <si>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</si>
  <si>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</si>
  <si>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</si>
  <si>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</si>
  <si>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</si>
  <si>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</si>
  <si>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</si>
  <si>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</si>
  <si>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</si>
  <si>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</si>
  <si>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</si>
  <si>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</si>
  <si>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</si>
  <si>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</si>
  <si>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</si>
  <si>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</si>
  <si>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</si>
  <si>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</si>
  <si>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</si>
  <si>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</si>
  <si>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</si>
  <si>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</si>
  <si>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</si>
  <si>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</si>
  <si>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</si>
  <si>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</si>
  <si>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</si>
  <si>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</si>
  <si>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</si>
  <si>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</si>
  <si>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</si>
  <si>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</si>
  <si>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</si>
  <si>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</si>
  <si>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</si>
  <si>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</si>
  <si>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</si>
  <si>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</si>
  <si>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</si>
  <si>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</si>
  <si>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</si>
  <si>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</si>
  <si>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</si>
  <si>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</si>
  <si>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</si>
  <si>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</si>
  <si>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</si>
  <si>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</si>
  <si>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</si>
  <si>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</si>
  <si>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</si>
  <si>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</si>
  <si>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</si>
  <si>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</si>
  <si>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</si>
  <si>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</si>
  <si>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</si>
  <si>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</si>
  <si>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</si>
  <si>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</si>
  <si>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</si>
  <si>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</si>
  <si>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</si>
  <si>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</si>
  <si>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</si>
  <si>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</si>
  <si>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</si>
  <si>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</si>
  <si>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</si>
  <si>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</si>
  <si>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</si>
  <si>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</si>
  <si>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</si>
  <si>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</si>
  <si>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</si>
  <si>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</si>
  <si>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</si>
  <si>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</si>
  <si>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</si>
  <si>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</si>
  <si>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</si>
  <si>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</si>
  <si>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</si>
  <si>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</si>
  <si>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</si>
  <si>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</si>
  <si>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</si>
  <si>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</si>
  <si>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</si>
  <si>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</si>
  <si>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</si>
  <si>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</si>
  <si>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</si>
  <si>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</si>
  <si>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</si>
  <si>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</si>
  <si>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</si>
  <si>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</si>
  <si>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</si>
  <si>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</si>
  <si>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</si>
  <si>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</si>
  <si>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</si>
  <si>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</si>
  <si>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</si>
  <si>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</si>
  <si>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</si>
  <si>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</si>
  <si>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</si>
  <si>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</si>
  <si>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</si>
  <si>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</si>
  <si>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</si>
  <si>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</si>
  <si>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</si>
  <si>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</si>
  <si>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</si>
  <si>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</si>
  <si>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</si>
  <si>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</si>
  <si>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</si>
  <si>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</si>
  <si>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</si>
  <si>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</si>
  <si>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</si>
  <si>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</si>
  <si>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</si>
  <si>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</si>
  <si>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</si>
  <si>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</si>
  <si>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</si>
  <si>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</si>
  <si>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</si>
  <si>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</si>
  <si>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</si>
  <si>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</si>
  <si>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</si>
  <si>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</si>
  <si>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</si>
  <si>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</si>
  <si>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</si>
  <si>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</si>
  <si>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</si>
  <si>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</si>
  <si>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</si>
  <si>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</si>
  <si>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</si>
  <si>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</si>
  <si>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</si>
  <si>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</si>
  <si>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</si>
  <si>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</si>
  <si>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</si>
  <si>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</si>
  <si>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</si>
  <si>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</si>
  <si>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</si>
  <si>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</si>
  <si>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</si>
  <si>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</si>
  <si>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</si>
  <si>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</si>
  <si>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</si>
  <si>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</si>
  <si>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</si>
  <si>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</si>
  <si>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</si>
  <si>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</si>
  <si>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</si>
  <si>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</si>
  <si>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</si>
  <si>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</si>
  <si>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</si>
  <si>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</si>
  <si>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</si>
  <si>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</si>
  <si>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</si>
  <si>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</si>
  <si>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</si>
  <si>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</si>
  <si>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</si>
  <si>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</si>
  <si>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</si>
  <si>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</si>
  <si>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</si>
  <si>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</si>
  <si>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</si>
  <si>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</si>
  <si>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</si>
  <si>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</si>
  <si>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</si>
  <si>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</si>
  <si>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</si>
  <si>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</si>
  <si>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</si>
  <si>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</si>
  <si>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</si>
  <si>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</si>
  <si>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</si>
  <si>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</si>
  <si>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</si>
  <si>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</si>
  <si>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</si>
  <si>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</si>
  <si>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</si>
  <si>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</si>
  <si>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</si>
  <si>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</si>
  <si>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</si>
  <si>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</si>
  <si>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</si>
  <si>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</si>
  <si>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</si>
  <si>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</si>
  <si>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</si>
  <si>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</si>
  <si>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</si>
  <si>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</si>
  <si>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</si>
  <si>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</si>
  <si>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</si>
  <si>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</si>
  <si>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</si>
  <si>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</si>
  <si>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</si>
  <si>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</si>
  <si>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</si>
  <si>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</si>
  <si>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</si>
  <si>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</si>
  <si>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</si>
  <si>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</si>
  <si>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</si>
  <si>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</si>
  <si>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</si>
  <si>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</si>
  <si>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</si>
  <si>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</si>
  <si>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</si>
  <si>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</si>
  <si>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</si>
  <si>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</si>
  <si>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</si>
  <si>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</si>
  <si>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</si>
  <si>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</si>
  <si>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</si>
  <si>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</si>
  <si>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</si>
  <si>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</si>
  <si>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</si>
  <si>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01_KO_001</t>
  </si>
  <si>
    <t>Non Disponible</t>
  </si>
  <si>
    <t>Kokouézo</t>
  </si>
  <si>
    <t>Gagnoa</t>
  </si>
  <si>
    <t>Goh</t>
  </si>
  <si>
    <t>TITI PAULIN</t>
  </si>
  <si>
    <t>DEGBOU</t>
  </si>
  <si>
    <t>05 56 76 69 55</t>
  </si>
  <si>
    <t>Homme</t>
  </si>
  <si>
    <t>Kouassi Ines</t>
  </si>
  <si>
    <t>01_KO_002</t>
  </si>
  <si>
    <t>YEBRE ALEXIS</t>
  </si>
  <si>
    <t>DADI</t>
  </si>
  <si>
    <t>05 44 28 53 78</t>
  </si>
  <si>
    <t>01_KO_003</t>
  </si>
  <si>
    <t>ERICK</t>
  </si>
  <si>
    <t>GBAGUEHI</t>
  </si>
  <si>
    <t>05 55 90 82 13</t>
  </si>
  <si>
    <t>01_KO_004</t>
  </si>
  <si>
    <t>MATHIEU</t>
  </si>
  <si>
    <t>BRO</t>
  </si>
  <si>
    <t>05 55 77 46 80</t>
  </si>
  <si>
    <t>01_KO_005</t>
  </si>
  <si>
    <t>FRANK</t>
  </si>
  <si>
    <t>TOGOUE</t>
  </si>
  <si>
    <t>05 55 75 06 96</t>
  </si>
  <si>
    <t>01_KO_006</t>
  </si>
  <si>
    <t>BI</t>
  </si>
  <si>
    <t>DJE</t>
  </si>
  <si>
    <t>01_KO_007</t>
  </si>
  <si>
    <t>ANEGBELE MARTIN</t>
  </si>
  <si>
    <t>KOUASSI</t>
  </si>
  <si>
    <t>05 56 58 60 09</t>
  </si>
  <si>
    <t>02_TI_001</t>
  </si>
  <si>
    <t>Tipadipa</t>
  </si>
  <si>
    <t>OURAGA HONORE</t>
  </si>
  <si>
    <t>KOFFI</t>
  </si>
  <si>
    <t>07 47 41 08 80</t>
  </si>
  <si>
    <t>Bouali Reine</t>
  </si>
  <si>
    <t>02_TI_002</t>
  </si>
  <si>
    <t>DAKAUD</t>
  </si>
  <si>
    <t>BLEKA</t>
  </si>
  <si>
    <t>C0079370660</t>
  </si>
  <si>
    <t>02_TI_003</t>
  </si>
  <si>
    <t>GOBEZIGNON CHARLES</t>
  </si>
  <si>
    <t>DAGO</t>
  </si>
  <si>
    <t>07 09 49 72 88</t>
  </si>
  <si>
    <t>02_TI_004</t>
  </si>
  <si>
    <t>SESSEGNON DANIEL</t>
  </si>
  <si>
    <t>TOHOURI</t>
  </si>
  <si>
    <t>02_TI_005</t>
  </si>
  <si>
    <t>KODJIA CESAR</t>
  </si>
  <si>
    <t xml:space="preserve">DADOUA </t>
  </si>
  <si>
    <t>05 66 79 67 63</t>
  </si>
  <si>
    <t>02_TI_006</t>
  </si>
  <si>
    <t>VROUMAH MATHIEU</t>
  </si>
  <si>
    <t>GBABLE</t>
  </si>
  <si>
    <t>05 65 91 31 80</t>
  </si>
  <si>
    <t>02_TI_007</t>
  </si>
  <si>
    <t>DJERE LAZARD</t>
  </si>
  <si>
    <t>OURIGOU</t>
  </si>
  <si>
    <t>02_TI_008</t>
  </si>
  <si>
    <t>NASSE ABEL</t>
  </si>
  <si>
    <t>AKASSE</t>
  </si>
  <si>
    <t>02_TI_009</t>
  </si>
  <si>
    <t>SERY JOACHIN</t>
  </si>
  <si>
    <t>DAKO</t>
  </si>
  <si>
    <t>05 54 25 29 97</t>
  </si>
  <si>
    <t>02_TI_010</t>
  </si>
  <si>
    <t>DANO ALEXIS</t>
  </si>
  <si>
    <t>VAGBA</t>
  </si>
  <si>
    <t>05 55 83 60 82</t>
  </si>
  <si>
    <t>02_TI_011</t>
  </si>
  <si>
    <t>GBAHI ROGER</t>
  </si>
  <si>
    <t>LIALI</t>
  </si>
  <si>
    <t>07 48 96 93 42</t>
  </si>
  <si>
    <t>02_TI_012</t>
  </si>
  <si>
    <t>BEATRICE</t>
  </si>
  <si>
    <t>GBOPO</t>
  </si>
  <si>
    <t>Femme</t>
  </si>
  <si>
    <t>02_TI_013</t>
  </si>
  <si>
    <t>TAO EULOGE</t>
  </si>
  <si>
    <t>FLAN</t>
  </si>
  <si>
    <t>C0085419533</t>
  </si>
  <si>
    <t>02_TI_014</t>
  </si>
  <si>
    <t>VAGBA MICHEL</t>
  </si>
  <si>
    <t>DANO</t>
  </si>
  <si>
    <t>02_TI_015</t>
  </si>
  <si>
    <t>BOSCO</t>
  </si>
  <si>
    <t>ZOGBE</t>
  </si>
  <si>
    <t>05 86 85 26 89</t>
  </si>
  <si>
    <t>02_TI_016</t>
  </si>
  <si>
    <t>AKESSE</t>
  </si>
  <si>
    <t>DOUKOU</t>
  </si>
  <si>
    <t>02_TI_017</t>
  </si>
  <si>
    <t>POPOH PAULINE DIARRA</t>
  </si>
  <si>
    <t>07 58 17 20 55</t>
  </si>
  <si>
    <t>C0028856320</t>
  </si>
  <si>
    <t>02_TI_018</t>
  </si>
  <si>
    <t>NASSE RODRIGUE</t>
  </si>
  <si>
    <t>07 87 29 29 21</t>
  </si>
  <si>
    <t>02_TI_019</t>
  </si>
  <si>
    <t>THEOPHILE</t>
  </si>
  <si>
    <t>KODJIA</t>
  </si>
  <si>
    <t>03_GOG_001</t>
  </si>
  <si>
    <t>Gogoko</t>
  </si>
  <si>
    <t>MOUSSA</t>
  </si>
  <si>
    <t>SIAKA</t>
  </si>
  <si>
    <t>05 66 37 20 10</t>
  </si>
  <si>
    <t>C0100776342</t>
  </si>
  <si>
    <t>Konan N'guessan Jean Paul</t>
  </si>
  <si>
    <t>03_GOG_002</t>
  </si>
  <si>
    <t>KOUADIO SIAKA</t>
  </si>
  <si>
    <t>05 06 36 84 71</t>
  </si>
  <si>
    <t>C0100771099</t>
  </si>
  <si>
    <t>03_GOG_003</t>
  </si>
  <si>
    <t>KOUAKOU ALEXIS</t>
  </si>
  <si>
    <t>07 09 09 22 38</t>
  </si>
  <si>
    <t>C0095642459</t>
  </si>
  <si>
    <t>03_GOG_004</t>
  </si>
  <si>
    <t>KOUAKOU JOSEPH</t>
  </si>
  <si>
    <t>05 54 90 79 76</t>
  </si>
  <si>
    <t>C0085666144</t>
  </si>
  <si>
    <t>03_GOG_005</t>
  </si>
  <si>
    <t>KOUAME RAPHAEL</t>
  </si>
  <si>
    <t>03_GOG_006</t>
  </si>
  <si>
    <t>ALI</t>
  </si>
  <si>
    <t>BEDIE</t>
  </si>
  <si>
    <t>05 44 75 39 57</t>
  </si>
  <si>
    <t>03_GOG_007</t>
  </si>
  <si>
    <t>KOFFI  NICOLAS</t>
  </si>
  <si>
    <t>KOUAME</t>
  </si>
  <si>
    <t>05 46 53 95 15</t>
  </si>
  <si>
    <t>C0095622880</t>
  </si>
  <si>
    <t>03_GOG_008</t>
  </si>
  <si>
    <t>KOUASSI FERDINAND</t>
  </si>
  <si>
    <t>05 06 69 01 06</t>
  </si>
  <si>
    <t>C0083547745</t>
  </si>
  <si>
    <t>03_GOG_009</t>
  </si>
  <si>
    <t>N'GUESSAN DOMINIQUE</t>
  </si>
  <si>
    <t xml:space="preserve">KOUAME </t>
  </si>
  <si>
    <t>01 72 99 67 63</t>
  </si>
  <si>
    <t>03_GOG_010</t>
  </si>
  <si>
    <t>ADJOUA</t>
  </si>
  <si>
    <t>YAO</t>
  </si>
  <si>
    <t>07 48 94 91 21</t>
  </si>
  <si>
    <t>C0068939654</t>
  </si>
  <si>
    <t>03_GOG_011</t>
  </si>
  <si>
    <t>AGODIO JEAN CLAUDE</t>
  </si>
  <si>
    <t>DAHI</t>
  </si>
  <si>
    <t>07 49 68 26 78</t>
  </si>
  <si>
    <t>C0076755053</t>
  </si>
  <si>
    <t>03_GOG_012</t>
  </si>
  <si>
    <t>YAO FELICIEN</t>
  </si>
  <si>
    <t>03_GOG_013</t>
  </si>
  <si>
    <t>KOFFI JULES FERRY</t>
  </si>
  <si>
    <t>N'GORAN</t>
  </si>
  <si>
    <t>03_GOG_014</t>
  </si>
  <si>
    <t>KOUAKOU SIAKA</t>
  </si>
  <si>
    <t>KOUAKOU</t>
  </si>
  <si>
    <t>03_GOG_015</t>
  </si>
  <si>
    <t>KOUADIO</t>
  </si>
  <si>
    <t>05 04 73 25 47</t>
  </si>
  <si>
    <t>C0053101844</t>
  </si>
  <si>
    <t>03_GOG_016</t>
  </si>
  <si>
    <t>KOFFI JULES DJE</t>
  </si>
  <si>
    <t>N'GUESSAN</t>
  </si>
  <si>
    <t>01 01 20 95 10</t>
  </si>
  <si>
    <t>C0095627289</t>
  </si>
  <si>
    <t>03_GOG_017</t>
  </si>
  <si>
    <t>OGA RENE</t>
  </si>
  <si>
    <t>OREGA</t>
  </si>
  <si>
    <t>05 04 27 41 43</t>
  </si>
  <si>
    <t>03_GOG_018</t>
  </si>
  <si>
    <t>N'DRI JUDICAEL</t>
  </si>
  <si>
    <t>KONAN</t>
  </si>
  <si>
    <t>05 76 64 37 63</t>
  </si>
  <si>
    <t>C0095624121</t>
  </si>
  <si>
    <t>03_GOG_019</t>
  </si>
  <si>
    <t>YAO SERAPHIN</t>
  </si>
  <si>
    <t>C0052433997</t>
  </si>
  <si>
    <t>03_GOG_020</t>
  </si>
  <si>
    <t>N'GUESSAN THEODORE</t>
  </si>
  <si>
    <t>C0100770285</t>
  </si>
  <si>
    <t>03_GOG_021</t>
  </si>
  <si>
    <t>SOULEYMANE</t>
  </si>
  <si>
    <t>INZA</t>
  </si>
  <si>
    <t>07 88 36 12 13</t>
  </si>
  <si>
    <t>C0095633060</t>
  </si>
  <si>
    <t>03_GOG_022</t>
  </si>
  <si>
    <t>YAO YACOUBA</t>
  </si>
  <si>
    <t>KANGHA</t>
  </si>
  <si>
    <t>07  07 89 71 38</t>
  </si>
  <si>
    <t>C0086455435</t>
  </si>
  <si>
    <t>03_GOG_023</t>
  </si>
  <si>
    <t>KOUADIO LAMBERT</t>
  </si>
  <si>
    <t>07 77 30 21 51</t>
  </si>
  <si>
    <t>C0097511843</t>
  </si>
  <si>
    <t>03_GOG_024</t>
  </si>
  <si>
    <t>KOUAKOU RICHARD</t>
  </si>
  <si>
    <t>07 09 03 41 65</t>
  </si>
  <si>
    <t>03_GOG_025</t>
  </si>
  <si>
    <t>AYA JANETTE</t>
  </si>
  <si>
    <t>C0095624176</t>
  </si>
  <si>
    <t>03_GOG_026</t>
  </si>
  <si>
    <t>KOFFI SATURNIN</t>
  </si>
  <si>
    <t>05 44 24 25 78</t>
  </si>
  <si>
    <t>C0083526392</t>
  </si>
  <si>
    <t>03_GOG_027</t>
  </si>
  <si>
    <t>N' DRI</t>
  </si>
  <si>
    <t>03_GOG_028</t>
  </si>
  <si>
    <t>AMOI ARCHILE</t>
  </si>
  <si>
    <t>05 76 62 97 00</t>
  </si>
  <si>
    <t>03_GOG_029</t>
  </si>
  <si>
    <t>KOUADIO JULES</t>
  </si>
  <si>
    <t>03_GOG_030</t>
  </si>
  <si>
    <t>N'DRIN AMESSAN JACOB</t>
  </si>
  <si>
    <t>BALLE</t>
  </si>
  <si>
    <t>05 65 68 57 62</t>
  </si>
  <si>
    <t>03_GOG_031</t>
  </si>
  <si>
    <t>KONAN HERVE</t>
  </si>
  <si>
    <t>M'BRA</t>
  </si>
  <si>
    <t>05 04 27 98 27</t>
  </si>
  <si>
    <t>C0104065309</t>
  </si>
  <si>
    <t>03_GOG_032</t>
  </si>
  <si>
    <t>KOFFI ROMARIC</t>
  </si>
  <si>
    <t>05 74 72 79 16</t>
  </si>
  <si>
    <t>03_GOG_033</t>
  </si>
  <si>
    <t>KOUADIO CHEMINADE</t>
  </si>
  <si>
    <t>05 66 65 61 59</t>
  </si>
  <si>
    <t>C0069283390</t>
  </si>
  <si>
    <t>03_GOG_034</t>
  </si>
  <si>
    <t>KOUASSI BINJAMIN</t>
  </si>
  <si>
    <t>N'ZI</t>
  </si>
  <si>
    <t>05 55 58 71 47</t>
  </si>
  <si>
    <t>C0073352828</t>
  </si>
  <si>
    <t>03_GOG_035</t>
  </si>
  <si>
    <t>JEAN JACQUE</t>
  </si>
  <si>
    <t>03_GOG_036</t>
  </si>
  <si>
    <t>KOUAME JOSEPH</t>
  </si>
  <si>
    <t>BOHOUSSOU</t>
  </si>
  <si>
    <t>05 55 06 80 18</t>
  </si>
  <si>
    <t>03_GOG_037</t>
  </si>
  <si>
    <t>KOFFI VALENTIN</t>
  </si>
  <si>
    <t>ASSIE</t>
  </si>
  <si>
    <t>05 44 23 77 19</t>
  </si>
  <si>
    <t>C0079496852</t>
  </si>
  <si>
    <t>03_GOG_038</t>
  </si>
  <si>
    <t>KOLO</t>
  </si>
  <si>
    <t>KONE</t>
  </si>
  <si>
    <t>05 44 23 96 70</t>
  </si>
  <si>
    <t>03_GOG_039</t>
  </si>
  <si>
    <t>07 47 15 29 99</t>
  </si>
  <si>
    <t>C0104418275</t>
  </si>
  <si>
    <t>03_GOG_040</t>
  </si>
  <si>
    <t>JEAN CLAUDE</t>
  </si>
  <si>
    <t>07 48 43 52 01</t>
  </si>
  <si>
    <t>03_GOG_041</t>
  </si>
  <si>
    <t xml:space="preserve">KONAN </t>
  </si>
  <si>
    <t>05 46 34 69 61</t>
  </si>
  <si>
    <t>03_GOG_042</t>
  </si>
  <si>
    <t>05 45 95 71 34</t>
  </si>
  <si>
    <t>03_GOG_043</t>
  </si>
  <si>
    <t>SIALOU</t>
  </si>
  <si>
    <t>05 45 29 57 87</t>
  </si>
  <si>
    <t>C0041425565</t>
  </si>
  <si>
    <t>03_GOG_044</t>
  </si>
  <si>
    <t>N'ZOUE</t>
  </si>
  <si>
    <t>07 48 79 00 92</t>
  </si>
  <si>
    <t>C0056271834</t>
  </si>
  <si>
    <t>03_GOG_045</t>
  </si>
  <si>
    <t>YAO RICHARD</t>
  </si>
  <si>
    <t>03_GOG_046</t>
  </si>
  <si>
    <t>KOUASSI HERVE</t>
  </si>
  <si>
    <t>05 46 75 44 56</t>
  </si>
  <si>
    <t>C0095643276</t>
  </si>
  <si>
    <t>03_GOG_047</t>
  </si>
  <si>
    <t>AMOIN</t>
  </si>
  <si>
    <t>07 79 83 90 45</t>
  </si>
  <si>
    <t>03_GOG_048</t>
  </si>
  <si>
    <t>05 44 21 10 64</t>
  </si>
  <si>
    <t>C0095624525</t>
  </si>
  <si>
    <t>03_GOG_049</t>
  </si>
  <si>
    <t>KAN</t>
  </si>
  <si>
    <t>07 78 55 93 53</t>
  </si>
  <si>
    <t>C0104728262</t>
  </si>
  <si>
    <t>03_GOG_050</t>
  </si>
  <si>
    <t>KOUAME LUC</t>
  </si>
  <si>
    <t>KANGA</t>
  </si>
  <si>
    <t>05 55 90 62 88</t>
  </si>
  <si>
    <t>C0095622356</t>
  </si>
  <si>
    <t>03_GOG_051</t>
  </si>
  <si>
    <t>KONAN SEVERIN</t>
  </si>
  <si>
    <t>05 06 99 75 67</t>
  </si>
  <si>
    <t>03_GOG_052</t>
  </si>
  <si>
    <t>KOUADIO LAURE</t>
  </si>
  <si>
    <t>05 56 96 11 08</t>
  </si>
  <si>
    <t>C0104720604</t>
  </si>
  <si>
    <t>03_GOG_053</t>
  </si>
  <si>
    <t>KOUASSI RAPHAEL</t>
  </si>
  <si>
    <t>05 04 87 44 93</t>
  </si>
  <si>
    <t>03_GOG_054</t>
  </si>
  <si>
    <t>TRAORE</t>
  </si>
  <si>
    <t>07 97 69 49 31</t>
  </si>
  <si>
    <t>03_GOG_055</t>
  </si>
  <si>
    <t>KOFFI MATH</t>
  </si>
  <si>
    <t>01 51 48 78 51</t>
  </si>
  <si>
    <t>03_GOG_056</t>
  </si>
  <si>
    <t xml:space="preserve">KOUASSI </t>
  </si>
  <si>
    <t>01 72 10 81  89</t>
  </si>
  <si>
    <t>03_GOG_057</t>
  </si>
  <si>
    <t>FAISAN</t>
  </si>
  <si>
    <t>OUATTARA</t>
  </si>
  <si>
    <t>05 45 50 50 24</t>
  </si>
  <si>
    <t>03_GOG_058</t>
  </si>
  <si>
    <t>KOUAME KOLO</t>
  </si>
  <si>
    <t>07 49 69 26 82</t>
  </si>
  <si>
    <t>03_GOG_059</t>
  </si>
  <si>
    <t>KOUASSI JO</t>
  </si>
  <si>
    <t>03_GOG_060</t>
  </si>
  <si>
    <t>DALI</t>
  </si>
  <si>
    <t>DJATCHI</t>
  </si>
  <si>
    <t>CI001407996</t>
  </si>
  <si>
    <t>03_GOG_061</t>
  </si>
  <si>
    <t>GODEHI AIME</t>
  </si>
  <si>
    <t>DJAGOURI</t>
  </si>
  <si>
    <t>03_GOG_062</t>
  </si>
  <si>
    <t>LOHORE NICAISE</t>
  </si>
  <si>
    <t>GBADOUE</t>
  </si>
  <si>
    <t>C 0096596571</t>
  </si>
  <si>
    <t>03_GOG_063</t>
  </si>
  <si>
    <t>CHRISTIAN ARISTIDE</t>
  </si>
  <si>
    <t>GNAHOUA</t>
  </si>
  <si>
    <t>03_GOG_064</t>
  </si>
  <si>
    <t>SANSAN LUCIEN</t>
  </si>
  <si>
    <t>HIEN</t>
  </si>
  <si>
    <t>C 0076666025</t>
  </si>
  <si>
    <t>03_GOG_065</t>
  </si>
  <si>
    <t xml:space="preserve">KOFFI </t>
  </si>
  <si>
    <t>03_GOG_066</t>
  </si>
  <si>
    <t>KRAGBA FRANCK</t>
  </si>
  <si>
    <t>KRAGBA</t>
  </si>
  <si>
    <t>03_GOG_067</t>
  </si>
  <si>
    <t>LOHORE SYLVAIN</t>
  </si>
  <si>
    <t>C 0084704740</t>
  </si>
  <si>
    <t>03_GOG_068</t>
  </si>
  <si>
    <t>TOHOURI ALEXIS</t>
  </si>
  <si>
    <t>MAKAGNON</t>
  </si>
  <si>
    <t>C 0082913827</t>
  </si>
  <si>
    <t>03_GOG_069</t>
  </si>
  <si>
    <t>TINTO</t>
  </si>
  <si>
    <t>BF384003007006006438</t>
  </si>
  <si>
    <t>03_GOG_071</t>
  </si>
  <si>
    <t>BENOIT</t>
  </si>
  <si>
    <t>ZONGO</t>
  </si>
  <si>
    <t xml:space="preserve">01  51 14 10 61 </t>
  </si>
  <si>
    <t>03_GOG_072</t>
  </si>
  <si>
    <t>YASSIA</t>
  </si>
  <si>
    <t>ZOROME</t>
  </si>
  <si>
    <t>BF384003005001014966</t>
  </si>
  <si>
    <t>03_GOG_073</t>
  </si>
  <si>
    <t xml:space="preserve">MARTIN </t>
  </si>
  <si>
    <t>BOUGMA</t>
  </si>
  <si>
    <t>BF384003005001055769</t>
  </si>
  <si>
    <t>03_GOG_074</t>
  </si>
  <si>
    <t>MANSONTE</t>
  </si>
  <si>
    <t>DAH</t>
  </si>
  <si>
    <t>07 49 18 89 77</t>
  </si>
  <si>
    <t>C 0080060866</t>
  </si>
  <si>
    <t>03_GOG_075</t>
  </si>
  <si>
    <t>MEME</t>
  </si>
  <si>
    <t>DIALLO</t>
  </si>
  <si>
    <t>07 09 03 07 42</t>
  </si>
  <si>
    <t>03_GOG_076</t>
  </si>
  <si>
    <t>JEAN ERIC</t>
  </si>
  <si>
    <t>C 0008444153</t>
  </si>
  <si>
    <t>03_GOG_077</t>
  </si>
  <si>
    <t>KRAGBA NORBERT</t>
  </si>
  <si>
    <t>03_GOG_078</t>
  </si>
  <si>
    <t>SIBIRI</t>
  </si>
  <si>
    <t>GOBGA</t>
  </si>
  <si>
    <t>03_GOG_079</t>
  </si>
  <si>
    <t>BIEDJLE</t>
  </si>
  <si>
    <t>07 49 32 93 01</t>
  </si>
  <si>
    <t>C 0076049907</t>
  </si>
  <si>
    <t>03_GOG_080</t>
  </si>
  <si>
    <t>AROUNA</t>
  </si>
  <si>
    <t>KOBORE</t>
  </si>
  <si>
    <t>07 77 09 77 95</t>
  </si>
  <si>
    <t>BF384003007001012941</t>
  </si>
  <si>
    <t>03_GOG_081</t>
  </si>
  <si>
    <t>BARTIONA</t>
  </si>
  <si>
    <t>KAMBOU</t>
  </si>
  <si>
    <t>03_GOG_082</t>
  </si>
  <si>
    <t>KOUAKOU JEAN BAPTISTE</t>
  </si>
  <si>
    <t>01 70 27 52 72</t>
  </si>
  <si>
    <t>03_GOG_083</t>
  </si>
  <si>
    <t>03_GOG_084</t>
  </si>
  <si>
    <t>GANHOUDI CLAUDE</t>
  </si>
  <si>
    <t>KOUKO</t>
  </si>
  <si>
    <t>03_GOG_085</t>
  </si>
  <si>
    <t>KOUAME ALAIN</t>
  </si>
  <si>
    <t>N'DRI</t>
  </si>
  <si>
    <t>01 73 35 45 58</t>
  </si>
  <si>
    <t>C0095631774</t>
  </si>
  <si>
    <t>03_GOG_086</t>
  </si>
  <si>
    <t>KOUASSI MATHIAS</t>
  </si>
  <si>
    <t xml:space="preserve">N'GUESSAN </t>
  </si>
  <si>
    <t>03_GOG_087</t>
  </si>
  <si>
    <t>WONONDITE</t>
  </si>
  <si>
    <t xml:space="preserve">PALE </t>
  </si>
  <si>
    <t>03_GOG_088</t>
  </si>
  <si>
    <t>INOUSSA</t>
  </si>
  <si>
    <t>SAVADOGO</t>
  </si>
  <si>
    <t>BF384003005001015501</t>
  </si>
  <si>
    <t>03_GOG_089</t>
  </si>
  <si>
    <t>DAKOURI FULGENCE</t>
  </si>
  <si>
    <t>03_GOG_090</t>
  </si>
  <si>
    <t>BI ZAMBLE ROMARIC</t>
  </si>
  <si>
    <t>ZAMBLE</t>
  </si>
  <si>
    <t>C0072406465</t>
  </si>
  <si>
    <t>03_GOG_091</t>
  </si>
  <si>
    <t>C 001O363692</t>
  </si>
  <si>
    <t>03_GOG_092</t>
  </si>
  <si>
    <t>DAGO CESAR</t>
  </si>
  <si>
    <t>ZOGBA</t>
  </si>
  <si>
    <t>C 0056 4719 86</t>
  </si>
  <si>
    <t>03_GOG_093</t>
  </si>
  <si>
    <t>SANDAOGO</t>
  </si>
  <si>
    <t>BOUDA</t>
  </si>
  <si>
    <t>04_GON_001</t>
  </si>
  <si>
    <t>Gogné</t>
  </si>
  <si>
    <t>KACOU JEANNOT</t>
  </si>
  <si>
    <t>05 74 35 46 42</t>
  </si>
  <si>
    <t>CI000843613</t>
  </si>
  <si>
    <t>Lélé Yapo Hermane Fabrice</t>
  </si>
  <si>
    <t>04_GON_002</t>
  </si>
  <si>
    <t>KOUADIO MICHEL</t>
  </si>
  <si>
    <t>BOH</t>
  </si>
  <si>
    <t>07 49 73 99 46</t>
  </si>
  <si>
    <t>C0110868196</t>
  </si>
  <si>
    <t>04_GON_003</t>
  </si>
  <si>
    <t>KOUKOUGNON DIEUDONNE</t>
  </si>
  <si>
    <t>DIDO</t>
  </si>
  <si>
    <t>05 54 82 24 75</t>
  </si>
  <si>
    <t>04_GON_004</t>
  </si>
  <si>
    <t>PASCAL</t>
  </si>
  <si>
    <t>05 46 68 67 68</t>
  </si>
  <si>
    <t>C0093284530</t>
  </si>
  <si>
    <t>04_GON_005</t>
  </si>
  <si>
    <t xml:space="preserve"> KOUADIO EMMANUEL</t>
  </si>
  <si>
    <t>07 49 26 39 87</t>
  </si>
  <si>
    <t>C0089429857</t>
  </si>
  <si>
    <t>04_GON_006</t>
  </si>
  <si>
    <t>N' GUESSAN</t>
  </si>
  <si>
    <t>05 06 18 14 95</t>
  </si>
  <si>
    <t>C0072084931</t>
  </si>
  <si>
    <t>04_GON_007</t>
  </si>
  <si>
    <t xml:space="preserve"> KOUASSI ANTOINE</t>
  </si>
  <si>
    <t>05 44 43 92 48</t>
  </si>
  <si>
    <t>C0073625487</t>
  </si>
  <si>
    <t>04_GON_008</t>
  </si>
  <si>
    <t xml:space="preserve"> KONAN JEAN HERBERT</t>
  </si>
  <si>
    <t>GOLY</t>
  </si>
  <si>
    <t>05 44 33 20 84</t>
  </si>
  <si>
    <t>C0083342585</t>
  </si>
  <si>
    <t>04_GON_009</t>
  </si>
  <si>
    <t xml:space="preserve"> KONAN JOEL</t>
  </si>
  <si>
    <t>05 46 43 90 93</t>
  </si>
  <si>
    <t>04_GON_010</t>
  </si>
  <si>
    <t>N GUESSAN</t>
  </si>
  <si>
    <t>07 57 98 59 13</t>
  </si>
  <si>
    <t>04_GON_011</t>
  </si>
  <si>
    <t xml:space="preserve"> N GORAN ODETTE</t>
  </si>
  <si>
    <t>07 47 40 02 98</t>
  </si>
  <si>
    <t>04_GON_012</t>
  </si>
  <si>
    <t>KOUAME MARC</t>
  </si>
  <si>
    <t>07 47 44 23 73</t>
  </si>
  <si>
    <t>CI002717051</t>
  </si>
  <si>
    <t>04_GON_013</t>
  </si>
  <si>
    <t>MARCIAL</t>
  </si>
  <si>
    <t>05 66 30 60 84</t>
  </si>
  <si>
    <t>04_GON_014</t>
  </si>
  <si>
    <t>KONAN JULES</t>
  </si>
  <si>
    <t xml:space="preserve">KOUAKOU </t>
  </si>
  <si>
    <t>07 58 56 19 83</t>
  </si>
  <si>
    <t>04_GON_015</t>
  </si>
  <si>
    <t>N' DRI MARTIAL</t>
  </si>
  <si>
    <t>07 48 97 69 09</t>
  </si>
  <si>
    <t>04_GON_016</t>
  </si>
  <si>
    <t>KOUAME NORBERT</t>
  </si>
  <si>
    <t xml:space="preserve">TANOH </t>
  </si>
  <si>
    <t>05 04 45 84 41</t>
  </si>
  <si>
    <t>04_GON_017</t>
  </si>
  <si>
    <t>LOUKOU RICHARD</t>
  </si>
  <si>
    <t>07 09 62 51 23</t>
  </si>
  <si>
    <t>C0099343428</t>
  </si>
  <si>
    <t>04_GON_018</t>
  </si>
  <si>
    <t>YAO RAPHAEL</t>
  </si>
  <si>
    <t>ATOUMBRE</t>
  </si>
  <si>
    <t>07 87 27 13 23</t>
  </si>
  <si>
    <t>C0095643377</t>
  </si>
  <si>
    <t>04_GON_019</t>
  </si>
  <si>
    <t>KOUASSSI HENRI JOEL</t>
  </si>
  <si>
    <t>07 49 66 86 03</t>
  </si>
  <si>
    <t>04_GON_020</t>
  </si>
  <si>
    <t>KOUASSI SIMPLICE</t>
  </si>
  <si>
    <t xml:space="preserve">N' GUESSAN </t>
  </si>
  <si>
    <t>07 48 56 59 04</t>
  </si>
  <si>
    <t>C0077334581</t>
  </si>
  <si>
    <t>04_GON_021</t>
  </si>
  <si>
    <t>N' DRI KEVIN</t>
  </si>
  <si>
    <t>N’ GORAN</t>
  </si>
  <si>
    <t>04_GON_022</t>
  </si>
  <si>
    <t>DRISSA</t>
  </si>
  <si>
    <t>KABORE</t>
  </si>
  <si>
    <t>0709455443</t>
  </si>
  <si>
    <t>04_GON_023</t>
  </si>
  <si>
    <t xml:space="preserve">ZONGO </t>
  </si>
  <si>
    <t>0556983517</t>
  </si>
  <si>
    <t>BF384003007001010420</t>
  </si>
  <si>
    <t>04_GON_024</t>
  </si>
  <si>
    <t>ZAGRE</t>
  </si>
  <si>
    <t>0747853646</t>
  </si>
  <si>
    <t>04_GON_025</t>
  </si>
  <si>
    <t xml:space="preserve">SAWADOGO </t>
  </si>
  <si>
    <t>0757453454</t>
  </si>
  <si>
    <t>04_GON_026</t>
  </si>
  <si>
    <t>YAO PATRIC</t>
  </si>
  <si>
    <t>0768089411</t>
  </si>
  <si>
    <t>04_GON_027</t>
  </si>
  <si>
    <t>THOMAS</t>
  </si>
  <si>
    <t>OUEDRAOGO</t>
  </si>
  <si>
    <t>0779867141</t>
  </si>
  <si>
    <t>04_GON_028</t>
  </si>
  <si>
    <t>SEYDOU</t>
  </si>
  <si>
    <t>SAWADOGO</t>
  </si>
  <si>
    <t>0708408616</t>
  </si>
  <si>
    <t>04_GON_029</t>
  </si>
  <si>
    <t>SOUGRINOMA</t>
  </si>
  <si>
    <t>KIEMDE</t>
  </si>
  <si>
    <t>0787419736</t>
  </si>
  <si>
    <t>BF384003005001048433</t>
  </si>
  <si>
    <t>04_GON_030</t>
  </si>
  <si>
    <t>KONAN MARIUS</t>
  </si>
  <si>
    <t>0749744822</t>
  </si>
  <si>
    <t>04_GON_031</t>
  </si>
  <si>
    <t>OUSMANE</t>
  </si>
  <si>
    <t>COMPAORE</t>
  </si>
  <si>
    <t>0748061373</t>
  </si>
  <si>
    <t>BF384003001002006289</t>
  </si>
  <si>
    <t>04_GON_032</t>
  </si>
  <si>
    <t>LIAS</t>
  </si>
  <si>
    <t xml:space="preserve">OUEDRAOGO </t>
  </si>
  <si>
    <t>0769663690</t>
  </si>
  <si>
    <t>04_GON_033</t>
  </si>
  <si>
    <t>ROMOEL</t>
  </si>
  <si>
    <t>BOULOU</t>
  </si>
  <si>
    <t>0757425778</t>
  </si>
  <si>
    <t>BF384003007009002357</t>
  </si>
  <si>
    <t>04_GON_034</t>
  </si>
  <si>
    <t>07 09 12 46 73</t>
  </si>
  <si>
    <t>BF384002007001010685</t>
  </si>
  <si>
    <t>04_GON_035</t>
  </si>
  <si>
    <t>ALEXANDRE</t>
  </si>
  <si>
    <t>KONKOBO</t>
  </si>
  <si>
    <t>0778526057</t>
  </si>
  <si>
    <t>04_GON_036</t>
  </si>
  <si>
    <t>NANGNIREMOUN</t>
  </si>
  <si>
    <t>0709026940</t>
  </si>
  <si>
    <t>BF384003005005003106</t>
  </si>
  <si>
    <t>04_GON_037</t>
  </si>
  <si>
    <t>LEVIS</t>
  </si>
  <si>
    <t>SOLE</t>
  </si>
  <si>
    <t>04_GON_038</t>
  </si>
  <si>
    <t>WENDGOUDA</t>
  </si>
  <si>
    <t>NIKIEMA</t>
  </si>
  <si>
    <t>0749071463</t>
  </si>
  <si>
    <t>04_GON_039</t>
  </si>
  <si>
    <t>YOUPASSOLO</t>
  </si>
  <si>
    <t>KAMBOULE</t>
  </si>
  <si>
    <t>0709348552</t>
  </si>
  <si>
    <t>BF384003005001051946</t>
  </si>
  <si>
    <t>04_GON_040</t>
  </si>
  <si>
    <t>YANBAYARA</t>
  </si>
  <si>
    <t>SOME</t>
  </si>
  <si>
    <t>0769105311</t>
  </si>
  <si>
    <t>BF384003005005002788</t>
  </si>
  <si>
    <t>04_GON_041</t>
  </si>
  <si>
    <t>0544454690</t>
  </si>
  <si>
    <t>04_GON_042</t>
  </si>
  <si>
    <t>HAROUNA</t>
  </si>
  <si>
    <t>0747303286</t>
  </si>
  <si>
    <t>04_GON_043</t>
  </si>
  <si>
    <t>ELIE</t>
  </si>
  <si>
    <t>KIEMDERBIOGO</t>
  </si>
  <si>
    <t>0757013910</t>
  </si>
  <si>
    <t>04_GON_044</t>
  </si>
  <si>
    <t>JEAN</t>
  </si>
  <si>
    <t>0758609885</t>
  </si>
  <si>
    <t>04_GON_045</t>
  </si>
  <si>
    <t>JULIEN</t>
  </si>
  <si>
    <t>0504775219</t>
  </si>
  <si>
    <t>04_GON_047</t>
  </si>
  <si>
    <t>DAKOURI</t>
  </si>
  <si>
    <t>LOHOURE</t>
  </si>
  <si>
    <t>0759051914</t>
  </si>
  <si>
    <t>04_GON_048</t>
  </si>
  <si>
    <t>NONGUEBZANGA</t>
  </si>
  <si>
    <t>0142035063</t>
  </si>
  <si>
    <t>04_GON_049</t>
  </si>
  <si>
    <t>TOUAGOUE</t>
  </si>
  <si>
    <t>04_GON_050</t>
  </si>
  <si>
    <t>IDRISSA</t>
  </si>
  <si>
    <t>0777237058</t>
  </si>
  <si>
    <t>04_GON_051</t>
  </si>
  <si>
    <t>TIBIE</t>
  </si>
  <si>
    <t>ZIBA</t>
  </si>
  <si>
    <t>0757983028</t>
  </si>
  <si>
    <t>04_GON_052</t>
  </si>
  <si>
    <t>NANA</t>
  </si>
  <si>
    <t>0797168728</t>
  </si>
  <si>
    <t>04_GON_053</t>
  </si>
  <si>
    <t>ISSIAKA</t>
  </si>
  <si>
    <t>SOGODOGO</t>
  </si>
  <si>
    <t>0759729076</t>
  </si>
  <si>
    <t>04_GON_055</t>
  </si>
  <si>
    <t>KOUAME DAVID</t>
  </si>
  <si>
    <t>0586569447</t>
  </si>
  <si>
    <t>04_GON_056</t>
  </si>
  <si>
    <t>ADAMA</t>
  </si>
  <si>
    <t>NEBA</t>
  </si>
  <si>
    <t>0707834990</t>
  </si>
  <si>
    <t>BF384003005001052904</t>
  </si>
  <si>
    <t>04_GON_057</t>
  </si>
  <si>
    <t>KOKA</t>
  </si>
  <si>
    <t>0748576123</t>
  </si>
  <si>
    <t>04_GON_058</t>
  </si>
  <si>
    <t>SALIF</t>
  </si>
  <si>
    <t>0789509079</t>
  </si>
  <si>
    <t>04_GON_059</t>
  </si>
  <si>
    <t>ABLACE</t>
  </si>
  <si>
    <t>0789058011</t>
  </si>
  <si>
    <t>04_GON_060</t>
  </si>
  <si>
    <t>KOSSOUM</t>
  </si>
  <si>
    <t>SORE</t>
  </si>
  <si>
    <t>0708732503</t>
  </si>
  <si>
    <t>04_GON_061</t>
  </si>
  <si>
    <t>0758966172</t>
  </si>
  <si>
    <t>BF384003005001041821</t>
  </si>
  <si>
    <t>04_GON_062</t>
  </si>
  <si>
    <t>YAYA</t>
  </si>
  <si>
    <t>ZERBO</t>
  </si>
  <si>
    <t>0700248293</t>
  </si>
  <si>
    <t>04_GON_063</t>
  </si>
  <si>
    <t>SIMON</t>
  </si>
  <si>
    <t>OUEDA</t>
  </si>
  <si>
    <t>0787814011</t>
  </si>
  <si>
    <t>04_GON_064</t>
  </si>
  <si>
    <t>BAKARI</t>
  </si>
  <si>
    <t>0777344245</t>
  </si>
  <si>
    <t>04_GON_065</t>
  </si>
  <si>
    <t>BALMA</t>
  </si>
  <si>
    <t>0757720438</t>
  </si>
  <si>
    <t>04_GON_066</t>
  </si>
  <si>
    <t>ROGER</t>
  </si>
  <si>
    <t>04_GON_067</t>
  </si>
  <si>
    <t>0799541459</t>
  </si>
  <si>
    <t>BF384003005001051233</t>
  </si>
  <si>
    <t>04_GON_068</t>
  </si>
  <si>
    <t>DEFI ARMEL</t>
  </si>
  <si>
    <t>GUEBI</t>
  </si>
  <si>
    <t>0779389499</t>
  </si>
  <si>
    <t>04_GON_069</t>
  </si>
  <si>
    <t>CHRISTOPHE</t>
  </si>
  <si>
    <t>0708916442</t>
  </si>
  <si>
    <t>04_GON_070</t>
  </si>
  <si>
    <t>JEAN BAPTISTE</t>
  </si>
  <si>
    <t>TENKODOGO</t>
  </si>
  <si>
    <t>BF384003005001051928</t>
  </si>
  <si>
    <t>04_GON_071</t>
  </si>
  <si>
    <t>WANDEM</t>
  </si>
  <si>
    <t>0747872289</t>
  </si>
  <si>
    <t>BF384003005001051880</t>
  </si>
  <si>
    <t>04_GON_072</t>
  </si>
  <si>
    <t>GEORGES</t>
  </si>
  <si>
    <t>SOULI</t>
  </si>
  <si>
    <t>0708588500</t>
  </si>
  <si>
    <t>BF384003007001011894</t>
  </si>
  <si>
    <t>04_GON_073</t>
  </si>
  <si>
    <t>PAUL</t>
  </si>
  <si>
    <t>YAMEOGO</t>
  </si>
  <si>
    <t>0747946443</t>
  </si>
  <si>
    <t>04_GON_074</t>
  </si>
  <si>
    <t>N'GUESSAN PAULIN</t>
  </si>
  <si>
    <t>BROU</t>
  </si>
  <si>
    <t>0748871892</t>
  </si>
  <si>
    <t>CI002617021</t>
  </si>
  <si>
    <t>04_GON_075</t>
  </si>
  <si>
    <t>ZEPHIRIN</t>
  </si>
  <si>
    <t>HOUAGA</t>
  </si>
  <si>
    <t>0749677974</t>
  </si>
  <si>
    <t>04_GON_076</t>
  </si>
  <si>
    <t>YAO FELIX</t>
  </si>
  <si>
    <t>0708088396</t>
  </si>
  <si>
    <t>04_GON_077</t>
  </si>
  <si>
    <t>EMMANUEL</t>
  </si>
  <si>
    <t>0758488435</t>
  </si>
  <si>
    <t>04_GON_078</t>
  </si>
  <si>
    <t>ALASSANE</t>
  </si>
  <si>
    <t>0797186401</t>
  </si>
  <si>
    <t>BF384003007001013132</t>
  </si>
  <si>
    <t>04_GON_079</t>
  </si>
  <si>
    <t>HYPPOLITE</t>
  </si>
  <si>
    <t>YANN</t>
  </si>
  <si>
    <t>04_GON_080</t>
  </si>
  <si>
    <t>0778600437</t>
  </si>
  <si>
    <t>04_GON_081</t>
  </si>
  <si>
    <t>ETIENNE</t>
  </si>
  <si>
    <t>BADO</t>
  </si>
  <si>
    <t>0747449650</t>
  </si>
  <si>
    <t>BF394002003001048185</t>
  </si>
  <si>
    <t>04_GON_082</t>
  </si>
  <si>
    <t>MOUSTAPHA</t>
  </si>
  <si>
    <t>0779587463</t>
  </si>
  <si>
    <t>04_GON_084</t>
  </si>
  <si>
    <t>MARCEL</t>
  </si>
  <si>
    <t>ZOUMA</t>
  </si>
  <si>
    <t>0564411158</t>
  </si>
  <si>
    <t>04_GON_085</t>
  </si>
  <si>
    <t>0787254564</t>
  </si>
  <si>
    <t>C0111370274</t>
  </si>
  <si>
    <t>04_GON_086</t>
  </si>
  <si>
    <t>MOUMINI</t>
  </si>
  <si>
    <t>0709302957</t>
  </si>
  <si>
    <t>04_GON_087</t>
  </si>
  <si>
    <t>ILIAS</t>
  </si>
  <si>
    <t>0788045162</t>
  </si>
  <si>
    <t>04_GON_088</t>
  </si>
  <si>
    <t>AKISSI ROSE</t>
  </si>
  <si>
    <t>NIAMIEN</t>
  </si>
  <si>
    <t>0758851305</t>
  </si>
  <si>
    <t>04_GON_089</t>
  </si>
  <si>
    <t>KINDO</t>
  </si>
  <si>
    <t>0788176835</t>
  </si>
  <si>
    <t>04_GON_090</t>
  </si>
  <si>
    <t>VINCENT</t>
  </si>
  <si>
    <t>04_GON_091</t>
  </si>
  <si>
    <t>MOISE</t>
  </si>
  <si>
    <t>0757300866</t>
  </si>
  <si>
    <t>04_GON_092</t>
  </si>
  <si>
    <t>JANVIER</t>
  </si>
  <si>
    <t>0779096174</t>
  </si>
  <si>
    <t>04_GON_093</t>
  </si>
  <si>
    <t>AZIZ</t>
  </si>
  <si>
    <t>0779887395</t>
  </si>
  <si>
    <t>04_GON_094</t>
  </si>
  <si>
    <t>KOURIDA RAYMOND</t>
  </si>
  <si>
    <t>GANDOU</t>
  </si>
  <si>
    <t>0608494175</t>
  </si>
  <si>
    <t>04_GON_095</t>
  </si>
  <si>
    <t>BROU MAXIME</t>
  </si>
  <si>
    <t>0774324116</t>
  </si>
  <si>
    <t>04_GON_096</t>
  </si>
  <si>
    <t>0748565904</t>
  </si>
  <si>
    <t>04_GON_097</t>
  </si>
  <si>
    <t>BELEMWISGO</t>
  </si>
  <si>
    <t>07 49 36 41 03</t>
  </si>
  <si>
    <t>BF384003005003006219</t>
  </si>
  <si>
    <t>04_GON_098</t>
  </si>
  <si>
    <t>YAO FULGENCE</t>
  </si>
  <si>
    <t>0708360205</t>
  </si>
  <si>
    <t>04_GON_099</t>
  </si>
  <si>
    <t xml:space="preserve">MARC </t>
  </si>
  <si>
    <t>SIMPORE</t>
  </si>
  <si>
    <t>0759710251</t>
  </si>
  <si>
    <t>04_GON_100</t>
  </si>
  <si>
    <t>0757093286</t>
  </si>
  <si>
    <t>BF384003005001050228</t>
  </si>
  <si>
    <t>04_GON_101</t>
  </si>
  <si>
    <t>OUSSENI</t>
  </si>
  <si>
    <t>04_GON_102</t>
  </si>
  <si>
    <t>FRANCOIS</t>
  </si>
  <si>
    <t>0586255923</t>
  </si>
  <si>
    <t>04_GON_103</t>
  </si>
  <si>
    <t>A KARIM</t>
  </si>
  <si>
    <t>0747191916</t>
  </si>
  <si>
    <t>04_GON_104</t>
  </si>
  <si>
    <t>MOUHAMED</t>
  </si>
  <si>
    <t>0703186605</t>
  </si>
  <si>
    <t>04_GON_105</t>
  </si>
  <si>
    <t>IBRAHIM</t>
  </si>
  <si>
    <t>0758171075</t>
  </si>
  <si>
    <t>05_PAY_001</t>
  </si>
  <si>
    <t>Payopa</t>
  </si>
  <si>
    <t>BERTIN</t>
  </si>
  <si>
    <t>ATTEBY</t>
  </si>
  <si>
    <t>C0083423329</t>
  </si>
  <si>
    <t>Kouakou Kouadio Armel</t>
  </si>
  <si>
    <t>05_PAY_002</t>
  </si>
  <si>
    <t>ROLAND</t>
  </si>
  <si>
    <t>IKPO</t>
  </si>
  <si>
    <t>C0074177426</t>
  </si>
  <si>
    <t>05_PAY_003</t>
  </si>
  <si>
    <t>BERNARD</t>
  </si>
  <si>
    <t>SERY</t>
  </si>
  <si>
    <t>C0091408046</t>
  </si>
  <si>
    <t>05_PAY_004</t>
  </si>
  <si>
    <t>GNALI BORIS</t>
  </si>
  <si>
    <t>ZIE</t>
  </si>
  <si>
    <t>C0034071986</t>
  </si>
  <si>
    <t>05_PAY_005</t>
  </si>
  <si>
    <t>FRANCK</t>
  </si>
  <si>
    <t>GNAGBO</t>
  </si>
  <si>
    <t>05_PAY_006</t>
  </si>
  <si>
    <t>GAHUIDY BATHELEMY</t>
  </si>
  <si>
    <t>DJA</t>
  </si>
  <si>
    <t>C0068050115</t>
  </si>
  <si>
    <t>05_PAY_007</t>
  </si>
  <si>
    <t>05-56193960</t>
  </si>
  <si>
    <t>05_PAY_008</t>
  </si>
  <si>
    <t>05-04792281</t>
  </si>
  <si>
    <t>05_PAY_009</t>
  </si>
  <si>
    <t>GBEDE</t>
  </si>
  <si>
    <t>05-04298453</t>
  </si>
  <si>
    <t>C0038317978</t>
  </si>
  <si>
    <t>05_PAY_010</t>
  </si>
  <si>
    <t>AHUI</t>
  </si>
  <si>
    <t>05-44104960</t>
  </si>
  <si>
    <t>C0099221270</t>
  </si>
  <si>
    <t>05_PAY_011</t>
  </si>
  <si>
    <t>SAIDOU</t>
  </si>
  <si>
    <t>05-05295744</t>
  </si>
  <si>
    <t>05_PAY_012</t>
  </si>
  <si>
    <t>KOUAKOU DIEUDONNE</t>
  </si>
  <si>
    <t>N’DRI</t>
  </si>
  <si>
    <t>01-70414019</t>
  </si>
  <si>
    <t>05_PAY_013</t>
  </si>
  <si>
    <t>NARCISSE</t>
  </si>
  <si>
    <t>01-42838811</t>
  </si>
  <si>
    <t>C0087107803</t>
  </si>
  <si>
    <t>05_PAY_014</t>
  </si>
  <si>
    <t>LEPREGNON NESTOR</t>
  </si>
  <si>
    <t>ZEGUIBA</t>
  </si>
  <si>
    <t>05-45401616</t>
  </si>
  <si>
    <t>C0095457970</t>
  </si>
  <si>
    <t>05_PAY_015</t>
  </si>
  <si>
    <t>DIABLE HONORE</t>
  </si>
  <si>
    <t>YOUKPO</t>
  </si>
  <si>
    <t>05-45534491</t>
  </si>
  <si>
    <t>C0086324944</t>
  </si>
  <si>
    <t>05_PAY_016</t>
  </si>
  <si>
    <t>KOUAME MARIUS</t>
  </si>
  <si>
    <t>KOUDOU</t>
  </si>
  <si>
    <t>01-40330635</t>
  </si>
  <si>
    <t>05_PAY_017</t>
  </si>
  <si>
    <t>ZABEHI PAULIN M</t>
  </si>
  <si>
    <t>05-04202897</t>
  </si>
  <si>
    <t>05_PAY_018</t>
  </si>
  <si>
    <t>GEREMIE</t>
  </si>
  <si>
    <t>TALO</t>
  </si>
  <si>
    <t>05_PAY_019</t>
  </si>
  <si>
    <t>C0074887556</t>
  </si>
  <si>
    <t>05_PAY_020</t>
  </si>
  <si>
    <t>KOFFI ROBERT</t>
  </si>
  <si>
    <t>NIANGORAN</t>
  </si>
  <si>
    <t>05_PAY_021</t>
  </si>
  <si>
    <t>BONIFACE</t>
  </si>
  <si>
    <t>GREKOU</t>
  </si>
  <si>
    <t>05_PAY_022</t>
  </si>
  <si>
    <t>AHOU</t>
  </si>
  <si>
    <t>C0082957504</t>
  </si>
  <si>
    <t>05_PAY_023</t>
  </si>
  <si>
    <t>DAKOZOU DESIRE</t>
  </si>
  <si>
    <t>GROGA</t>
  </si>
  <si>
    <t>01-52134229</t>
  </si>
  <si>
    <t>05_PAY_024</t>
  </si>
  <si>
    <t>DERRA</t>
  </si>
  <si>
    <t>05_PAY_025</t>
  </si>
  <si>
    <t>N’GORAN</t>
  </si>
  <si>
    <t>C0083422397</t>
  </si>
  <si>
    <t>05_PAY_026</t>
  </si>
  <si>
    <t>GNALI BENJAMIN</t>
  </si>
  <si>
    <t>ZEBOU</t>
  </si>
  <si>
    <t>05_PAY_027</t>
  </si>
  <si>
    <t xml:space="preserve">ZAHWUI GUILLAUME </t>
  </si>
  <si>
    <t>KOUYO</t>
  </si>
  <si>
    <t>05_PAY_028</t>
  </si>
  <si>
    <t>SALAME</t>
  </si>
  <si>
    <t>05_PAY_029</t>
  </si>
  <si>
    <t>SERY HONORE</t>
  </si>
  <si>
    <t>GABLA</t>
  </si>
  <si>
    <t>C0084218780</t>
  </si>
  <si>
    <t>05_PAY_030</t>
  </si>
  <si>
    <t>KOUDOU MATHIAS</t>
  </si>
  <si>
    <t>07-59417795</t>
  </si>
  <si>
    <t>05_PAY_031</t>
  </si>
  <si>
    <t>GBEILIA PAULIN</t>
  </si>
  <si>
    <t>07-47339900</t>
  </si>
  <si>
    <t>05_PAY_033</t>
  </si>
  <si>
    <t>BRUNO</t>
  </si>
  <si>
    <t>07-04109841</t>
  </si>
  <si>
    <t>05_PAY_034</t>
  </si>
  <si>
    <t>ZIE JEAN MARTIAL</t>
  </si>
  <si>
    <t>BOGA</t>
  </si>
  <si>
    <t>05-44635583</t>
  </si>
  <si>
    <t>05_PAY_035</t>
  </si>
  <si>
    <t>GROGA PAUL LANDRY</t>
  </si>
  <si>
    <t>DOUBRI</t>
  </si>
  <si>
    <t>07-57955906</t>
  </si>
  <si>
    <t>05_PAY_036</t>
  </si>
  <si>
    <t>GNAZALE ROGER</t>
  </si>
  <si>
    <t>YOUPKO</t>
  </si>
  <si>
    <t>05 46 45 44 39</t>
  </si>
  <si>
    <t>05_PAY_037</t>
  </si>
  <si>
    <t>N’DRI ERNEST</t>
  </si>
  <si>
    <t>05 45 20 89 11</t>
  </si>
  <si>
    <t>05_PAY_038</t>
  </si>
  <si>
    <t>GAHUDI JOACHIN</t>
  </si>
  <si>
    <t>SERI</t>
  </si>
  <si>
    <t>05 46 95 53 22</t>
  </si>
  <si>
    <t>05_PAY_039</t>
  </si>
  <si>
    <t>KOFFI FIDEL</t>
  </si>
  <si>
    <t>05 45 63 09 44</t>
  </si>
  <si>
    <t>05_PAY_040</t>
  </si>
  <si>
    <t>OSCAR</t>
  </si>
  <si>
    <t>DEKPO</t>
  </si>
  <si>
    <t>05 45 13 60 56</t>
  </si>
  <si>
    <t>05_PAY_042</t>
  </si>
  <si>
    <t>05_PAY_043</t>
  </si>
  <si>
    <t>SIBIDOU</t>
  </si>
  <si>
    <t>05_PAY_044</t>
  </si>
  <si>
    <t>GANAME</t>
  </si>
  <si>
    <t>05_PAY_045</t>
  </si>
  <si>
    <t>AMADE</t>
  </si>
  <si>
    <t>05_PAY_046</t>
  </si>
  <si>
    <t>DJIANDE</t>
  </si>
  <si>
    <t>05_PAY_047</t>
  </si>
  <si>
    <t>GNEZALE</t>
  </si>
  <si>
    <t>05_PAY_048</t>
  </si>
  <si>
    <t>SIRIKI</t>
  </si>
  <si>
    <t>KEITA</t>
  </si>
  <si>
    <t>05_PAY_049</t>
  </si>
  <si>
    <t>MAMADOU</t>
  </si>
  <si>
    <t>05_PAY_050</t>
  </si>
  <si>
    <t>ABDOULA</t>
  </si>
  <si>
    <t>05_PAY_051</t>
  </si>
  <si>
    <t>ALIDOU</t>
  </si>
  <si>
    <t>05_PAY_052</t>
  </si>
  <si>
    <t>MOUMOUNI</t>
  </si>
  <si>
    <t>SELEGAN</t>
  </si>
  <si>
    <t>05_PAY_053</t>
  </si>
  <si>
    <t>MALIKI</t>
  </si>
  <si>
    <t>05_PAY_054</t>
  </si>
  <si>
    <t>KASSOUM</t>
  </si>
  <si>
    <t>05_PAY_055</t>
  </si>
  <si>
    <t>BOUREIMA</t>
  </si>
  <si>
    <t>BELEM</t>
  </si>
  <si>
    <t>05_PAY_056</t>
  </si>
  <si>
    <t>KARIM</t>
  </si>
  <si>
    <t>SIGUE</t>
  </si>
  <si>
    <t>05_PAY_057</t>
  </si>
  <si>
    <t>SALIFOU</t>
  </si>
  <si>
    <t>NACANABO</t>
  </si>
  <si>
    <t>05_PAY_058</t>
  </si>
  <si>
    <t>05 45 22 86 16</t>
  </si>
  <si>
    <t>C0082643805</t>
  </si>
  <si>
    <t>05_PAY_059</t>
  </si>
  <si>
    <t>05_PAY_060</t>
  </si>
  <si>
    <t>TALO NIXON</t>
  </si>
  <si>
    <t>GNAWA</t>
  </si>
  <si>
    <t>05_PAY_061</t>
  </si>
  <si>
    <t>SEBASTIEN</t>
  </si>
  <si>
    <t>OKOU</t>
  </si>
  <si>
    <t>05_PAY_062</t>
  </si>
  <si>
    <t>05_PAY_063</t>
  </si>
  <si>
    <t>OPLINON</t>
  </si>
  <si>
    <t>OGBRA</t>
  </si>
  <si>
    <t>05 56 68 03 51</t>
  </si>
  <si>
    <t>C0077189295</t>
  </si>
  <si>
    <t>05_PAY_064</t>
  </si>
  <si>
    <t>RACHEL</t>
  </si>
  <si>
    <t>ADOU</t>
  </si>
  <si>
    <t>07 08 65 79 25</t>
  </si>
  <si>
    <t>C0073877077</t>
  </si>
  <si>
    <t>05_PAY_065</t>
  </si>
  <si>
    <t>MARTIN</t>
  </si>
  <si>
    <t>GUIGRE</t>
  </si>
  <si>
    <t>05 05 76 97 95</t>
  </si>
  <si>
    <t>05_PAY_066</t>
  </si>
  <si>
    <t>SABALE DIEUDONNE</t>
  </si>
  <si>
    <t>AKANOU</t>
  </si>
  <si>
    <t>05 45 43 08 31</t>
  </si>
  <si>
    <t>TOURE</t>
  </si>
  <si>
    <t>05_PAY_069</t>
  </si>
  <si>
    <t>BERANGE</t>
  </si>
  <si>
    <t>BIDI</t>
  </si>
  <si>
    <t>05_PAY_070</t>
  </si>
  <si>
    <t>ASSIE FRANK</t>
  </si>
  <si>
    <t>NALUI</t>
  </si>
  <si>
    <t>05_PAY_071</t>
  </si>
  <si>
    <t xml:space="preserve"> ERVE</t>
  </si>
  <si>
    <t>05_PAY_072</t>
  </si>
  <si>
    <t xml:space="preserve"> KOUADIO RAIMOND</t>
  </si>
  <si>
    <t>AMANI</t>
  </si>
  <si>
    <t>05_PAY_073</t>
  </si>
  <si>
    <t xml:space="preserve"> MAIRAY</t>
  </si>
  <si>
    <t>AMIYAOUA</t>
  </si>
  <si>
    <t>05_PAY_074</t>
  </si>
  <si>
    <t xml:space="preserve"> BOUREIMA</t>
  </si>
  <si>
    <t>05_PAY_075</t>
  </si>
  <si>
    <t xml:space="preserve"> SALAM</t>
  </si>
  <si>
    <t>05_PAY_076</t>
  </si>
  <si>
    <t xml:space="preserve"> SALIF</t>
  </si>
  <si>
    <t>05_PAY_077</t>
  </si>
  <si>
    <t>MATHE APPOLINAIRE</t>
  </si>
  <si>
    <t>BOHUI</t>
  </si>
  <si>
    <t>05_PAY_078</t>
  </si>
  <si>
    <t xml:space="preserve"> ROGER</t>
  </si>
  <si>
    <t>BOUGOUSSOU</t>
  </si>
  <si>
    <t>05_PAY_079</t>
  </si>
  <si>
    <t xml:space="preserve"> KOUASSI</t>
  </si>
  <si>
    <t>BOUSSOU</t>
  </si>
  <si>
    <t>05_PAY_080</t>
  </si>
  <si>
    <t xml:space="preserve"> ALBERT</t>
  </si>
  <si>
    <t>ZIDOIBA</t>
  </si>
  <si>
    <t>05_PAY_081</t>
  </si>
  <si>
    <t xml:space="preserve"> OUENNEGAUDI</t>
  </si>
  <si>
    <t>DABILGOU</t>
  </si>
  <si>
    <t>05_PAY_082</t>
  </si>
  <si>
    <t xml:space="preserve"> KEITA</t>
  </si>
  <si>
    <t>DAOUDA</t>
  </si>
  <si>
    <t>05_PAY_083</t>
  </si>
  <si>
    <t xml:space="preserve"> OSCAR</t>
  </si>
  <si>
    <t>05_PAY_084</t>
  </si>
  <si>
    <t>NGUESSAN GEROME</t>
  </si>
  <si>
    <t>05_PAY_085</t>
  </si>
  <si>
    <t xml:space="preserve"> INOUSSA</t>
  </si>
  <si>
    <t>GNANSOURE</t>
  </si>
  <si>
    <t>05_PAY_086</t>
  </si>
  <si>
    <t>GAZOANY LEONARD</t>
  </si>
  <si>
    <t>GAZOANY</t>
  </si>
  <si>
    <t>05_PAY_087</t>
  </si>
  <si>
    <t xml:space="preserve"> SERGE PATRIC</t>
  </si>
  <si>
    <t>GNAFOUA</t>
  </si>
  <si>
    <t>05_PAY_088</t>
  </si>
  <si>
    <t>GOZOA</t>
  </si>
  <si>
    <t>05_PAY_089</t>
  </si>
  <si>
    <t xml:space="preserve"> MADY</t>
  </si>
  <si>
    <t>05_PAY_090</t>
  </si>
  <si>
    <t xml:space="preserve"> ISSA</t>
  </si>
  <si>
    <t>GUITAGA</t>
  </si>
  <si>
    <t>05_PAY_091</t>
  </si>
  <si>
    <t xml:space="preserve"> KOFFI ERNEST</t>
  </si>
  <si>
    <t>HAOUTOU</t>
  </si>
  <si>
    <t>05_PAY_092</t>
  </si>
  <si>
    <t xml:space="preserve"> AROUNA</t>
  </si>
  <si>
    <t>KLARME</t>
  </si>
  <si>
    <t>05_PAY_093</t>
  </si>
  <si>
    <t xml:space="preserve"> JEAN BEDEL</t>
  </si>
  <si>
    <t>KODJA</t>
  </si>
  <si>
    <t>05_PAY_094</t>
  </si>
  <si>
    <t xml:space="preserve"> AFFOUE MONIQUE</t>
  </si>
  <si>
    <t>05_PAY_095</t>
  </si>
  <si>
    <t xml:space="preserve"> NGORAN MAURICE</t>
  </si>
  <si>
    <t>05_PAY_096</t>
  </si>
  <si>
    <t>HERMANE</t>
  </si>
  <si>
    <t>05_PAY_097</t>
  </si>
  <si>
    <t xml:space="preserve"> KOFFI</t>
  </si>
  <si>
    <t>05_PAY_098</t>
  </si>
  <si>
    <t xml:space="preserve"> KOUAKOU DANIEL</t>
  </si>
  <si>
    <t>05_PAY_099</t>
  </si>
  <si>
    <t xml:space="preserve"> NGUESSAN</t>
  </si>
  <si>
    <t>05_PAY_100</t>
  </si>
  <si>
    <t>I DAMON CHARLES</t>
  </si>
  <si>
    <t>05_PAY_101</t>
  </si>
  <si>
    <t xml:space="preserve"> KOUADIO MEDA</t>
  </si>
  <si>
    <t>05_PAY_102</t>
  </si>
  <si>
    <t xml:space="preserve"> OUEOGHIN</t>
  </si>
  <si>
    <t>KOUDOUGOU</t>
  </si>
  <si>
    <t>05_PAY_103</t>
  </si>
  <si>
    <t xml:space="preserve"> SOURO</t>
  </si>
  <si>
    <t>MILOGO</t>
  </si>
  <si>
    <t>05_PAY_104</t>
  </si>
  <si>
    <t xml:space="preserve"> KOUASSI PIERRE</t>
  </si>
  <si>
    <t>05_PAY_105</t>
  </si>
  <si>
    <t xml:space="preserve"> AKANOU ALAIN</t>
  </si>
  <si>
    <t>ODRA</t>
  </si>
  <si>
    <t>05_PAY_106</t>
  </si>
  <si>
    <t xml:space="preserve"> SEYDOU</t>
  </si>
  <si>
    <t>05_PAY_107</t>
  </si>
  <si>
    <t xml:space="preserve"> AMADOU 1</t>
  </si>
  <si>
    <t>05_PAY_108</t>
  </si>
  <si>
    <t xml:space="preserve"> AMADOU</t>
  </si>
  <si>
    <t>05_PAY_109</t>
  </si>
  <si>
    <t xml:space="preserve"> SOUMAILA 3</t>
  </si>
  <si>
    <t>05_PAY_110</t>
  </si>
  <si>
    <t xml:space="preserve"> YASSIYA</t>
  </si>
  <si>
    <t>05_PAY_111</t>
  </si>
  <si>
    <t xml:space="preserve"> LASSINE</t>
  </si>
  <si>
    <t>05_PAY_112</t>
  </si>
  <si>
    <t xml:space="preserve"> HALIDOU</t>
  </si>
  <si>
    <t>05_PAY_113</t>
  </si>
  <si>
    <t xml:space="preserve"> KOUDOU MATHIEU</t>
  </si>
  <si>
    <t>05_PAY_114</t>
  </si>
  <si>
    <t xml:space="preserve"> HOUSSOUMANE</t>
  </si>
  <si>
    <t>05_PAY_115</t>
  </si>
  <si>
    <t xml:space="preserve"> SIMPLICE</t>
  </si>
  <si>
    <t>YAGBE</t>
  </si>
  <si>
    <t>05_PAY_116</t>
  </si>
  <si>
    <t xml:space="preserve"> MODESTE</t>
  </si>
  <si>
    <t>05_PAY_117</t>
  </si>
  <si>
    <t xml:space="preserve"> KOUASSI  BRINO</t>
  </si>
  <si>
    <t>05_PAY_118</t>
  </si>
  <si>
    <t>KOUASSI JEAN LEA</t>
  </si>
  <si>
    <t>05_PAY_119</t>
  </si>
  <si>
    <t>ZABETI</t>
  </si>
  <si>
    <t>05_PAY_120</t>
  </si>
  <si>
    <t xml:space="preserve"> TAKOUI TRAUCIS</t>
  </si>
  <si>
    <t>ZAHE</t>
  </si>
  <si>
    <t>07_NGO_001</t>
  </si>
  <si>
    <t>N'gorankouakoukro</t>
  </si>
  <si>
    <t>07 08 79 79 78</t>
  </si>
  <si>
    <t>07_NGO_002</t>
  </si>
  <si>
    <t>YAO YVES</t>
  </si>
  <si>
    <t>07 77 74 93 70</t>
  </si>
  <si>
    <t>07_NGO_003</t>
  </si>
  <si>
    <t>KOUAME ADAM</t>
  </si>
  <si>
    <t>07 09 47 70 90</t>
  </si>
  <si>
    <t>CI002126836</t>
  </si>
  <si>
    <t>07_NGO_004</t>
  </si>
  <si>
    <t>YAO LAMBERT</t>
  </si>
  <si>
    <t>05 85 79 17 24</t>
  </si>
  <si>
    <t>CI001454245</t>
  </si>
  <si>
    <t>07_NGO_005</t>
  </si>
  <si>
    <t>YAO DOMINIQUE</t>
  </si>
  <si>
    <t>05 55 95 23 12</t>
  </si>
  <si>
    <t>07_NGO_006</t>
  </si>
  <si>
    <t>KOUADIO PAULIN</t>
  </si>
  <si>
    <t>07 48 15 28 85</t>
  </si>
  <si>
    <t>CI002274839</t>
  </si>
  <si>
    <t>07_NGO_007</t>
  </si>
  <si>
    <t>KOUADIO RAPHAEL</t>
  </si>
  <si>
    <t>07 87 68 64 92</t>
  </si>
  <si>
    <t>07_NGO_008</t>
  </si>
  <si>
    <t>N'GUESSAN VINCENT</t>
  </si>
  <si>
    <t>OUALE</t>
  </si>
  <si>
    <t>05 74 61 18 61</t>
  </si>
  <si>
    <t>C0082456926</t>
  </si>
  <si>
    <t>07_NGO_009</t>
  </si>
  <si>
    <t>KOUAME OLIVIER</t>
  </si>
  <si>
    <t>07 79 52 42 85</t>
  </si>
  <si>
    <t>C0075644563</t>
  </si>
  <si>
    <t>07_NGO_010</t>
  </si>
  <si>
    <t>LOUKOU FRANCOIS</t>
  </si>
  <si>
    <t>05 04 39 71 52</t>
  </si>
  <si>
    <t>07_NGO_011</t>
  </si>
  <si>
    <t>BOUKARY</t>
  </si>
  <si>
    <t>07 09 56 79 32</t>
  </si>
  <si>
    <t>BF384003007001013534</t>
  </si>
  <si>
    <t>07_NGO_012</t>
  </si>
  <si>
    <t>05 06 59 94 81</t>
  </si>
  <si>
    <t>C0092948570</t>
  </si>
  <si>
    <t>07_NGO_013</t>
  </si>
  <si>
    <t>07 49 34 10 27</t>
  </si>
  <si>
    <t>BF384003007001010532</t>
  </si>
  <si>
    <t>07_NGO_014</t>
  </si>
  <si>
    <t>KOUAKOU JACQUES</t>
  </si>
  <si>
    <t>05 04 95 24 35</t>
  </si>
  <si>
    <t>07_NGO_015</t>
  </si>
  <si>
    <t>BROU NARSSICE</t>
  </si>
  <si>
    <t>05 95 47 32 77</t>
  </si>
  <si>
    <t>C0091778101</t>
  </si>
  <si>
    <t>07_NGO_016</t>
  </si>
  <si>
    <t>ATHANASE AHOURANHOU</t>
  </si>
  <si>
    <t>SOUANGA</t>
  </si>
  <si>
    <t>05 04 78 10 42</t>
  </si>
  <si>
    <t>C0099181811</t>
  </si>
  <si>
    <t>07_NGO_017</t>
  </si>
  <si>
    <t>OUMAROU</t>
  </si>
  <si>
    <t>07 09 25 93 58</t>
  </si>
  <si>
    <t>BF384003005001046370</t>
  </si>
  <si>
    <t>07_NGO_018</t>
  </si>
  <si>
    <t>KOUADIO JEAN</t>
  </si>
  <si>
    <t>05 56 89 48 43</t>
  </si>
  <si>
    <t>C0093941697</t>
  </si>
  <si>
    <t>07_NGO_019</t>
  </si>
  <si>
    <t>KOUAME BERNARD</t>
  </si>
  <si>
    <t>LEGUE</t>
  </si>
  <si>
    <t>05 75 17 66 23</t>
  </si>
  <si>
    <t>C0105026846</t>
  </si>
  <si>
    <t>07_NGO_020</t>
  </si>
  <si>
    <t>05 04 40 94 43</t>
  </si>
  <si>
    <t>C0096949522</t>
  </si>
  <si>
    <t>07_NGO_021</t>
  </si>
  <si>
    <t>07 67 52 34 72</t>
  </si>
  <si>
    <t>07_NGO_022</t>
  </si>
  <si>
    <t>KOFFI PAULIN</t>
  </si>
  <si>
    <t>07 47 91 97 68</t>
  </si>
  <si>
    <t>C0095999816</t>
  </si>
  <si>
    <t>07_NGO_023</t>
  </si>
  <si>
    <t>ISSA</t>
  </si>
  <si>
    <t>KAREMBIRI</t>
  </si>
  <si>
    <t>07 79 80 27 79</t>
  </si>
  <si>
    <t>BF384003007001001798</t>
  </si>
  <si>
    <t>07_NGO_024</t>
  </si>
  <si>
    <t>JEROME</t>
  </si>
  <si>
    <t>07 58 95 98 42</t>
  </si>
  <si>
    <t>C0069065327</t>
  </si>
  <si>
    <t>07_NGO_025</t>
  </si>
  <si>
    <t>05 76 24 85 95</t>
  </si>
  <si>
    <t>C0098102844</t>
  </si>
  <si>
    <t>07_NGO_026</t>
  </si>
  <si>
    <t>BROU CHRISTIANE</t>
  </si>
  <si>
    <t>07 79 80 26 55</t>
  </si>
  <si>
    <t>C0083645307</t>
  </si>
  <si>
    <t>07_NGO_027</t>
  </si>
  <si>
    <t>N'GORAN VALERY</t>
  </si>
  <si>
    <t>05 46 91 62 71</t>
  </si>
  <si>
    <t>C0074147797</t>
  </si>
  <si>
    <t>07_NGO_028</t>
  </si>
  <si>
    <t>CONSTANT</t>
  </si>
  <si>
    <t>07 89 91 55 94</t>
  </si>
  <si>
    <t>07_NGO_029</t>
  </si>
  <si>
    <t>HOUABO</t>
  </si>
  <si>
    <t>05 45 68 13 36</t>
  </si>
  <si>
    <t>BF384003007001009458</t>
  </si>
  <si>
    <t>07_NGO_030</t>
  </si>
  <si>
    <t>05 44 85 54 02</t>
  </si>
  <si>
    <t>07_NGO_031</t>
  </si>
  <si>
    <t>AMOIN MARTH</t>
  </si>
  <si>
    <t>05 45 64 98 66</t>
  </si>
  <si>
    <t>CI001900131</t>
  </si>
  <si>
    <t>07_NGO_032</t>
  </si>
  <si>
    <t>DANIEL</t>
  </si>
  <si>
    <t>BORIBAKA</t>
  </si>
  <si>
    <t>05 46 49 93 05</t>
  </si>
  <si>
    <t>CI002589416</t>
  </si>
  <si>
    <t>07_NGO_033</t>
  </si>
  <si>
    <t>ADJOUA BRIGITTE</t>
  </si>
  <si>
    <t>07 87 85 10 89</t>
  </si>
  <si>
    <t>07_NGO_034</t>
  </si>
  <si>
    <t>JACQUES</t>
  </si>
  <si>
    <t>AHOUTOU</t>
  </si>
  <si>
    <t>05 66 28 54 48</t>
  </si>
  <si>
    <t>07_NGO_035</t>
  </si>
  <si>
    <t>AYA NOELLE</t>
  </si>
  <si>
    <t>07 09 35 91 28</t>
  </si>
  <si>
    <t>C0086360034</t>
  </si>
  <si>
    <t>07_NGO_036</t>
  </si>
  <si>
    <t>05 05 17 50 42</t>
  </si>
  <si>
    <t>C0102840388</t>
  </si>
  <si>
    <t xml:space="preserve">  </t>
  </si>
  <si>
    <t>07_NGO_037</t>
  </si>
  <si>
    <t>ULRICH</t>
  </si>
  <si>
    <t>01 52 42 38 51</t>
  </si>
  <si>
    <t>07_NGO_038</t>
  </si>
  <si>
    <t>PONDO</t>
  </si>
  <si>
    <t>05 04 39 21 20</t>
  </si>
  <si>
    <t>C0068854108</t>
  </si>
  <si>
    <t>07_NGO_039</t>
  </si>
  <si>
    <t>05 04 89 59 23</t>
  </si>
  <si>
    <t>C0084829737</t>
  </si>
  <si>
    <t>07_NGO_040</t>
  </si>
  <si>
    <t>NOEL</t>
  </si>
  <si>
    <t>07_NGO_041</t>
  </si>
  <si>
    <t>ALBERT</t>
  </si>
  <si>
    <t>05 44 98 45 71</t>
  </si>
  <si>
    <t>C0112130523</t>
  </si>
  <si>
    <t>07_NGO_042</t>
  </si>
  <si>
    <t>07 59 54 29 57</t>
  </si>
  <si>
    <t>CI001467555</t>
  </si>
  <si>
    <t>07_NGO_043</t>
  </si>
  <si>
    <t>05 45 40 32 92</t>
  </si>
  <si>
    <t>CI002039594</t>
  </si>
  <si>
    <t>07_NGO_044</t>
  </si>
  <si>
    <t>JOACHIN</t>
  </si>
  <si>
    <t>07_NGO_045</t>
  </si>
  <si>
    <t>DECOS</t>
  </si>
  <si>
    <t>08_YOP_001</t>
  </si>
  <si>
    <t>Yopohué</t>
  </si>
  <si>
    <t>STEPHANE</t>
  </si>
  <si>
    <t>SOLOUA</t>
  </si>
  <si>
    <t>07 47 46 84 81</t>
  </si>
  <si>
    <t>C1001837251</t>
  </si>
  <si>
    <t>08_YOP_002</t>
  </si>
  <si>
    <t>SAMUEL</t>
  </si>
  <si>
    <t>07 08 43 53 79</t>
  </si>
  <si>
    <t>CI001486815</t>
  </si>
  <si>
    <t>08_YOP_003</t>
  </si>
  <si>
    <t>ANICET</t>
  </si>
  <si>
    <t>ZAPRE</t>
  </si>
  <si>
    <t>07 07 13 78 32</t>
  </si>
  <si>
    <t>C0072486418</t>
  </si>
  <si>
    <t>08_YOP_004</t>
  </si>
  <si>
    <t xml:space="preserve">BI TOH </t>
  </si>
  <si>
    <t>TRAYE</t>
  </si>
  <si>
    <t>05 56 36 11 22</t>
  </si>
  <si>
    <t>CI001618483</t>
  </si>
  <si>
    <t>08_YOP_005</t>
  </si>
  <si>
    <t>07 07 02 98 30</t>
  </si>
  <si>
    <t>08_YOP_006</t>
  </si>
  <si>
    <t>MADIEGA</t>
  </si>
  <si>
    <t>05 45 49 80 71</t>
  </si>
  <si>
    <t>08_YOP_007</t>
  </si>
  <si>
    <t>GALLIA</t>
  </si>
  <si>
    <t>YOUAN BI</t>
  </si>
  <si>
    <t>05 04 61 59 48</t>
  </si>
  <si>
    <t>C0083440087</t>
  </si>
  <si>
    <t>08_YOP_008</t>
  </si>
  <si>
    <t>ZIRIGO</t>
  </si>
  <si>
    <t>07 07 24 57 95</t>
  </si>
  <si>
    <t>C0065648403</t>
  </si>
  <si>
    <t>08_YOP_009</t>
  </si>
  <si>
    <t>OBROU HERVE</t>
  </si>
  <si>
    <t>07 08 36 47 76</t>
  </si>
  <si>
    <t>08_YOP_010</t>
  </si>
  <si>
    <t>DOUYOU</t>
  </si>
  <si>
    <t>GOLI</t>
  </si>
  <si>
    <t>01 07 28 84 14</t>
  </si>
  <si>
    <t>C0083372139</t>
  </si>
  <si>
    <t>08_YOP_011</t>
  </si>
  <si>
    <t>JOSEPHINE</t>
  </si>
  <si>
    <t>GBALOU</t>
  </si>
  <si>
    <t>07 09 65 42 32</t>
  </si>
  <si>
    <t>C0083434538</t>
  </si>
  <si>
    <t>08_YOP_012</t>
  </si>
  <si>
    <t>SAINT RICHARD</t>
  </si>
  <si>
    <t>05 55 80 82 59</t>
  </si>
  <si>
    <t>08_YOP_013</t>
  </si>
  <si>
    <t>GBATIE</t>
  </si>
  <si>
    <t>01 53 23 60 41</t>
  </si>
  <si>
    <t>C0037477224</t>
  </si>
  <si>
    <t>08_YOP_014</t>
  </si>
  <si>
    <t>BAYOU ANDERSON</t>
  </si>
  <si>
    <t>01 40 99 11 14</t>
  </si>
  <si>
    <t>C0077819361</t>
  </si>
  <si>
    <t>08_YOP_015</t>
  </si>
  <si>
    <t>CHRIST ROI</t>
  </si>
  <si>
    <t>05 04 22 82 93</t>
  </si>
  <si>
    <t>C0082674061</t>
  </si>
  <si>
    <t>08_YOP_016</t>
  </si>
  <si>
    <t>DONATIEN</t>
  </si>
  <si>
    <t>BOLO</t>
  </si>
  <si>
    <t>05 04 89 81 43</t>
  </si>
  <si>
    <t>C0078855700</t>
  </si>
  <si>
    <t>08_YOP_017</t>
  </si>
  <si>
    <t>GUIBEHI</t>
  </si>
  <si>
    <t>05 75 37 98 36</t>
  </si>
  <si>
    <t>08_YOP_018</t>
  </si>
  <si>
    <t>MATURIN</t>
  </si>
  <si>
    <t>OLLILO</t>
  </si>
  <si>
    <t>01 60 12 88 34</t>
  </si>
  <si>
    <t>C0082585222</t>
  </si>
  <si>
    <t>08_YOP_019</t>
  </si>
  <si>
    <t>YORO PAULIN</t>
  </si>
  <si>
    <t>GOKOU</t>
  </si>
  <si>
    <t>01 52 84 39 86</t>
  </si>
  <si>
    <t>C0085866560</t>
  </si>
  <si>
    <t>08_YOP_020</t>
  </si>
  <si>
    <t>BOLOU FABRICE</t>
  </si>
  <si>
    <t>05 84 24 23 45</t>
  </si>
  <si>
    <t>C0104155343</t>
  </si>
  <si>
    <t>08_YOP_021</t>
  </si>
  <si>
    <t>KOUDOUGNON</t>
  </si>
  <si>
    <t>ZIGO</t>
  </si>
  <si>
    <t>07 47 11 54 26</t>
  </si>
  <si>
    <t>C0085777659</t>
  </si>
  <si>
    <t>08_YOP_022</t>
  </si>
  <si>
    <t>MATHURIN</t>
  </si>
  <si>
    <t>GBELIA</t>
  </si>
  <si>
    <t>01 42 27 13 07</t>
  </si>
  <si>
    <t>08_YOP_023</t>
  </si>
  <si>
    <t>KOFFI HONORE</t>
  </si>
  <si>
    <t>05 04 75 92 38</t>
  </si>
  <si>
    <t>08_YOP_024</t>
  </si>
  <si>
    <t>BAYORO</t>
  </si>
  <si>
    <t>01 50 09 38 89</t>
  </si>
  <si>
    <t>08_YOP_025</t>
  </si>
  <si>
    <t>KOUAME SIMON</t>
  </si>
  <si>
    <t>05 66 52 67 49</t>
  </si>
  <si>
    <t>08_YOP_026</t>
  </si>
  <si>
    <t>07 47 29 41 48</t>
  </si>
  <si>
    <t>C0074044623</t>
  </si>
  <si>
    <t>08_YOP_027</t>
  </si>
  <si>
    <t>SEVERIN</t>
  </si>
  <si>
    <t>07 49 35 59 07</t>
  </si>
  <si>
    <t>08_YOP_028</t>
  </si>
  <si>
    <t>ADELE</t>
  </si>
  <si>
    <t>07 77 68 88 22</t>
  </si>
  <si>
    <t>08_YOP_029</t>
  </si>
  <si>
    <t>SAMWAOGA</t>
  </si>
  <si>
    <t>07 58 81 49 38</t>
  </si>
  <si>
    <t>BF040104002450018333</t>
  </si>
  <si>
    <t>08_YOP_030</t>
  </si>
  <si>
    <t>GREGOU RICHARD</t>
  </si>
  <si>
    <t>OBOU</t>
  </si>
  <si>
    <t>05 75 62 39 18</t>
  </si>
  <si>
    <t>08_YOP_031</t>
  </si>
  <si>
    <t xml:space="preserve"> LEGER GUY</t>
  </si>
  <si>
    <t>05 45 39 82 49</t>
  </si>
  <si>
    <t>08_YOP_032</t>
  </si>
  <si>
    <t>AFRI MEDARD</t>
  </si>
  <si>
    <t>ZAHUI</t>
  </si>
  <si>
    <t>07 48 34 60 99</t>
  </si>
  <si>
    <t>C0068816836</t>
  </si>
  <si>
    <t>08_YOP_033</t>
  </si>
  <si>
    <t>DIDIER</t>
  </si>
  <si>
    <t>DAGROU</t>
  </si>
  <si>
    <t>07 07 93 42 30</t>
  </si>
  <si>
    <t>C0033852818</t>
  </si>
  <si>
    <t>08_YOP_034</t>
  </si>
  <si>
    <t>GBELIA ESAIE</t>
  </si>
  <si>
    <t>TAH</t>
  </si>
  <si>
    <t>01 53 99 87 02</t>
  </si>
  <si>
    <t>C0002663076</t>
  </si>
  <si>
    <t>08_YOP_035</t>
  </si>
  <si>
    <t>AGRE</t>
  </si>
  <si>
    <t>05 74 84 57 28</t>
  </si>
  <si>
    <t>C0099635914</t>
  </si>
  <si>
    <t>08_YOP_036</t>
  </si>
  <si>
    <t>LOHOUROU</t>
  </si>
  <si>
    <t>05 00 88 93 81</t>
  </si>
  <si>
    <t>C0069107418</t>
  </si>
  <si>
    <t>08_YOP_037</t>
  </si>
  <si>
    <t>05 85 43 66 09</t>
  </si>
  <si>
    <t>08_YOP_038</t>
  </si>
  <si>
    <t>YORO FABIE</t>
  </si>
  <si>
    <t>DJEDJE</t>
  </si>
  <si>
    <t>01 71 77 44 69</t>
  </si>
  <si>
    <t>08_YOP_039</t>
  </si>
  <si>
    <t>BOLOU MARTIN</t>
  </si>
  <si>
    <t>ZIGRE</t>
  </si>
  <si>
    <t>05 04 11 66 08</t>
  </si>
  <si>
    <t>08_YOP_040</t>
  </si>
  <si>
    <t>SERY THIERRY</t>
  </si>
  <si>
    <t>01 73 77 08 84</t>
  </si>
  <si>
    <t>08_YOP_041</t>
  </si>
  <si>
    <t>TIZRE ABIB</t>
  </si>
  <si>
    <t>01 73 77 08 54</t>
  </si>
  <si>
    <t>08_YOP_042</t>
  </si>
  <si>
    <t>GANGO</t>
  </si>
  <si>
    <t>01 72 37 22 41</t>
  </si>
  <si>
    <t>08_YOP_043</t>
  </si>
  <si>
    <t>YOBO BARTHELEMY</t>
  </si>
  <si>
    <t>05 45 33 53 13</t>
  </si>
  <si>
    <t>08_YOP_044</t>
  </si>
  <si>
    <t>ZEDJIA PACOM</t>
  </si>
  <si>
    <t>05 06 22 22 79</t>
  </si>
  <si>
    <t>08_YOP_045</t>
  </si>
  <si>
    <t>FAUSTIN</t>
  </si>
  <si>
    <t>09_BRO_001</t>
  </si>
  <si>
    <t>BRODOUME</t>
  </si>
  <si>
    <t>GOH</t>
  </si>
  <si>
    <t>07 48 70 85 13</t>
  </si>
  <si>
    <t>C0083230240</t>
  </si>
  <si>
    <t>09_BRO_002</t>
  </si>
  <si>
    <t>N'DA KOFFI FREDERIC</t>
  </si>
  <si>
    <t>YOBOUE</t>
  </si>
  <si>
    <t>05 04 90 53 59</t>
  </si>
  <si>
    <t>C0075867661</t>
  </si>
  <si>
    <t>09_BRO_003</t>
  </si>
  <si>
    <t>KOUAME BENOIT</t>
  </si>
  <si>
    <t>TAKI</t>
  </si>
  <si>
    <t>05 54 72 51 66</t>
  </si>
  <si>
    <t>09_BRO_004</t>
  </si>
  <si>
    <t>YAO GEORGE</t>
  </si>
  <si>
    <t>05 76 79 19 07</t>
  </si>
  <si>
    <t>09_BRO_005</t>
  </si>
  <si>
    <t>KOUAME INNOCENT</t>
  </si>
  <si>
    <t>05 45 62 96 13</t>
  </si>
  <si>
    <t>09_BRO_006</t>
  </si>
  <si>
    <t>KOUAME FABRICE</t>
  </si>
  <si>
    <t>05 56 11 22 05</t>
  </si>
  <si>
    <t>C0079155449</t>
  </si>
  <si>
    <t>09_BRO_007</t>
  </si>
  <si>
    <t>KOUADIO VINCENT DE PAUL</t>
  </si>
  <si>
    <t>05 85 32 33 36</t>
  </si>
  <si>
    <t>C0064478018</t>
  </si>
  <si>
    <t>09_BRO_008</t>
  </si>
  <si>
    <t>KOUAME STEPHANE</t>
  </si>
  <si>
    <t>05 05 00 22 46</t>
  </si>
  <si>
    <t>C0079025075</t>
  </si>
  <si>
    <t>09_BRO_009</t>
  </si>
  <si>
    <t>KOUAME CYRILE</t>
  </si>
  <si>
    <t>01 71 97 55 42</t>
  </si>
  <si>
    <t>CI001861052</t>
  </si>
  <si>
    <t>09_BRO_010</t>
  </si>
  <si>
    <t>YAO CHARLES MARTHIAS</t>
  </si>
  <si>
    <t>C0076623442</t>
  </si>
  <si>
    <t>09_BRO_011</t>
  </si>
  <si>
    <t>KRA MICHEL</t>
  </si>
  <si>
    <t>05 55 43 32 88</t>
  </si>
  <si>
    <t>09_BRO_012</t>
  </si>
  <si>
    <t>KOFFI BLAISE</t>
  </si>
  <si>
    <t>07 59 80 30 60</t>
  </si>
  <si>
    <t>C0072680490</t>
  </si>
  <si>
    <t>09_BRO_013</t>
  </si>
  <si>
    <t>MORICE</t>
  </si>
  <si>
    <t>05 65 99 15 33</t>
  </si>
  <si>
    <t>09_BRO_014</t>
  </si>
  <si>
    <t>YAO DANIEL</t>
  </si>
  <si>
    <t>05 86 18 10 88</t>
  </si>
  <si>
    <t>09_BRO_015</t>
  </si>
  <si>
    <t>N'ZUE</t>
  </si>
  <si>
    <t>07 57 79 76 38</t>
  </si>
  <si>
    <t>C0103756200</t>
  </si>
  <si>
    <t>09_BRO_016</t>
  </si>
  <si>
    <t>KOUADIO THEODORE</t>
  </si>
  <si>
    <t>C0079750501</t>
  </si>
  <si>
    <t>09_BRO_017</t>
  </si>
  <si>
    <t>07 58 47 16 31</t>
  </si>
  <si>
    <t>C0060371889</t>
  </si>
  <si>
    <t>09_BRO_018</t>
  </si>
  <si>
    <t>KONAN JEAN  CLAUDE</t>
  </si>
  <si>
    <t>05 76 43 81 27</t>
  </si>
  <si>
    <t>C0086539164</t>
  </si>
  <si>
    <t>09_BRO_019</t>
  </si>
  <si>
    <t>LOUKOU JOACHIN</t>
  </si>
  <si>
    <t>KOGO</t>
  </si>
  <si>
    <t>05 55 38 46 08</t>
  </si>
  <si>
    <t>C0068902067</t>
  </si>
  <si>
    <t>09_BRO_020</t>
  </si>
  <si>
    <t>KOUADIO JEAN PIERRE</t>
  </si>
  <si>
    <t>05 06 15 34 26</t>
  </si>
  <si>
    <t>C0091180197</t>
  </si>
  <si>
    <t>09_BRO_021</t>
  </si>
  <si>
    <t>KOUADIO GUILLAUME</t>
  </si>
  <si>
    <t>07 08 33 40 80</t>
  </si>
  <si>
    <t>C0082432238</t>
  </si>
  <si>
    <t>09_BRO_022</t>
  </si>
  <si>
    <t>KONAN FREDERIC</t>
  </si>
  <si>
    <t>05 46 83 05 84</t>
  </si>
  <si>
    <t>C0071397971</t>
  </si>
  <si>
    <t>09_BRO_023</t>
  </si>
  <si>
    <t>YAO ERNEST</t>
  </si>
  <si>
    <t>05 45 07 18 29</t>
  </si>
  <si>
    <t>C0082488273</t>
  </si>
  <si>
    <t>09_BRO_024</t>
  </si>
  <si>
    <t>DANIELLE AIMEE</t>
  </si>
  <si>
    <t>KOKO</t>
  </si>
  <si>
    <t>05 05 99 2085</t>
  </si>
  <si>
    <t>C0081092736</t>
  </si>
  <si>
    <t>09_BRO_025</t>
  </si>
  <si>
    <t>LAMOUSSA</t>
  </si>
  <si>
    <t>NIKEIMA</t>
  </si>
  <si>
    <t>cacao</t>
  </si>
  <si>
    <t>Tout venant</t>
  </si>
  <si>
    <t>01_KO_003_ U1</t>
  </si>
  <si>
    <t>01_KO_003_ U2</t>
  </si>
  <si>
    <t>01_KO_007_ U1</t>
  </si>
  <si>
    <t>01_KO_007_ U2</t>
  </si>
  <si>
    <t>02_TI_003_ U1</t>
  </si>
  <si>
    <t>02_TI_003_ U2</t>
  </si>
  <si>
    <t>02_TI_005_ U1</t>
  </si>
  <si>
    <t>02_TI_005_ U2</t>
  </si>
  <si>
    <t>02_TI_016_U1</t>
  </si>
  <si>
    <t>02_TI_016_U2</t>
  </si>
  <si>
    <t>02_TI_017_U1</t>
  </si>
  <si>
    <t>02_TI_017_U2</t>
  </si>
  <si>
    <t>02_TI_019_ U1</t>
  </si>
  <si>
    <t>02_TI_019_ U2</t>
  </si>
  <si>
    <t>03_GOG_004_U1</t>
  </si>
  <si>
    <t>03_GOG_004_U2</t>
  </si>
  <si>
    <t>03_GOG_008_U1</t>
  </si>
  <si>
    <t>03_GOG_008_U2</t>
  </si>
  <si>
    <t>03_GOG_014_U1</t>
  </si>
  <si>
    <t>03_GOG_014_U2</t>
  </si>
  <si>
    <t>03_GOG_014_U3</t>
  </si>
  <si>
    <t>03_GOG_017_U1</t>
  </si>
  <si>
    <t>03_GOG_017_U2</t>
  </si>
  <si>
    <t>03_GOG_018_U1</t>
  </si>
  <si>
    <t>03_GOG_018_U2</t>
  </si>
  <si>
    <t>03_GOG_020_U1</t>
  </si>
  <si>
    <t>03_GOG_020_U2</t>
  </si>
  <si>
    <t>03_GOG_020_U3</t>
  </si>
  <si>
    <t>03_GOG_025_U1</t>
  </si>
  <si>
    <t>03_GOG_025_U2</t>
  </si>
  <si>
    <t>03_GOG_050_U1</t>
  </si>
  <si>
    <t>03_GOG_050_U2</t>
  </si>
  <si>
    <t>03_GOG_060_U1</t>
  </si>
  <si>
    <t>03_GOG_060_U2</t>
  </si>
  <si>
    <t>03_GOG_060_U3</t>
  </si>
  <si>
    <t>03_GOG_063_U1</t>
  </si>
  <si>
    <t>03_GOG_063_U2</t>
  </si>
  <si>
    <t>03_GOG_063_U3</t>
  </si>
  <si>
    <t>03_GOG_066_U1</t>
  </si>
  <si>
    <t>03_GOG_066_U2</t>
  </si>
  <si>
    <t>03_GOG_067_U1</t>
  </si>
  <si>
    <t>03_GOG_067_U2</t>
  </si>
  <si>
    <t>03_GOG_068_U1</t>
  </si>
  <si>
    <t>03_GOG_068_U2</t>
  </si>
  <si>
    <t>03_GOG_074_U1</t>
  </si>
  <si>
    <t>03_GOG_074_U2</t>
  </si>
  <si>
    <t>03_GOG_074_U3</t>
  </si>
  <si>
    <t>03_GOG_075_U1</t>
  </si>
  <si>
    <t>03_GOG_075_U2</t>
  </si>
  <si>
    <t>03_GOG_075_U3</t>
  </si>
  <si>
    <t>03_GOG_079_U1</t>
  </si>
  <si>
    <t>03_GOG_079_U2</t>
  </si>
  <si>
    <t>03_GOG_083_U1</t>
  </si>
  <si>
    <t>03_GOG_083_U2</t>
  </si>
  <si>
    <t>03_GOG_083_U3</t>
  </si>
  <si>
    <t>04_GON_001_U1</t>
  </si>
  <si>
    <t>04_GON_001_U2</t>
  </si>
  <si>
    <t>04_GON_001_U3</t>
  </si>
  <si>
    <t>04_GON_001_U4</t>
  </si>
  <si>
    <t>04_GON_001_U5</t>
  </si>
  <si>
    <t>04_GON_002_U1</t>
  </si>
  <si>
    <t>04_GON_002_U2</t>
  </si>
  <si>
    <t>04_GON_002_U3</t>
  </si>
  <si>
    <t>04_GON_002_U4</t>
  </si>
  <si>
    <t>04_GON_018_U1</t>
  </si>
  <si>
    <t>04_GON_018_U2</t>
  </si>
  <si>
    <t>04_GON_024_U1</t>
  </si>
  <si>
    <t>04_GON_024_U2</t>
  </si>
  <si>
    <t>04_GON_037_U1</t>
  </si>
  <si>
    <t>04_GON_037_U2</t>
  </si>
  <si>
    <t>04_GON_042_U1</t>
  </si>
  <si>
    <t>04_GON_042_U2</t>
  </si>
  <si>
    <t>04_GON_047_U1</t>
  </si>
  <si>
    <t>04_GON_047_U2</t>
  </si>
  <si>
    <t>04_GON_047_U3</t>
  </si>
  <si>
    <t>04_GON_049_U1</t>
  </si>
  <si>
    <t>04_GON_049_U2</t>
  </si>
  <si>
    <t>04_GON_065_U1</t>
  </si>
  <si>
    <t>04_GON_065_U2</t>
  </si>
  <si>
    <t>04_GON_065_U3</t>
  </si>
  <si>
    <t>04_GON_085_U1</t>
  </si>
  <si>
    <t>04_GON_085_U2</t>
  </si>
  <si>
    <t>04_GON_091_U1</t>
  </si>
  <si>
    <t>04_GON_091_U2</t>
  </si>
  <si>
    <t>04_GON_101_U1</t>
  </si>
  <si>
    <t>04_GON_101_U2</t>
  </si>
  <si>
    <t>05_P1Y_003</t>
  </si>
  <si>
    <t>05_PAY_005_U1</t>
  </si>
  <si>
    <t>05_PAY_005_U2</t>
  </si>
  <si>
    <t>05_PAY_007_U1</t>
  </si>
  <si>
    <t>05_PAY_007_U2</t>
  </si>
  <si>
    <t>05_PAY_008_U1</t>
  </si>
  <si>
    <t>05_PAY_008_U2</t>
  </si>
  <si>
    <t>05_PAY_014_U1</t>
  </si>
  <si>
    <t>05_PAY_014_U2</t>
  </si>
  <si>
    <t>05_PAY_019_U1</t>
  </si>
  <si>
    <t>05_PAY_019_U2</t>
  </si>
  <si>
    <t>05_PAY_030_U1</t>
  </si>
  <si>
    <t>05_PAY_030_U2</t>
  </si>
  <si>
    <t>05_PAY_034_U1</t>
  </si>
  <si>
    <t>05_PAY_034_U2</t>
  </si>
  <si>
    <t>05_PAY_034_U3</t>
  </si>
  <si>
    <t>05_PAY_039_U1</t>
  </si>
  <si>
    <t>05_PAY_039_U2</t>
  </si>
  <si>
    <t>05_PAY_042_U1</t>
  </si>
  <si>
    <t>05_PAY_042_U2</t>
  </si>
  <si>
    <t>05_PAY_050_U1</t>
  </si>
  <si>
    <t>05_PAY_050_U2</t>
  </si>
  <si>
    <t>05_PAY_055_U1</t>
  </si>
  <si>
    <t>05_PAY_055_U2</t>
  </si>
  <si>
    <t>05_PAY_065_U1</t>
  </si>
  <si>
    <t>05_PAY_065_U2</t>
  </si>
  <si>
    <t>05_PAY_065_U3</t>
  </si>
  <si>
    <t>07_NGO_002_U1</t>
  </si>
  <si>
    <t>07_NGO_002_U2</t>
  </si>
  <si>
    <t>07_NGO_020_U1</t>
  </si>
  <si>
    <t>07_NGO_020_U2</t>
  </si>
  <si>
    <t>07_NGO_023_U1</t>
  </si>
  <si>
    <t>07_NGO_023_U2</t>
  </si>
  <si>
    <t>07_NGO_033_U1</t>
  </si>
  <si>
    <t>07_NGO_033_U2</t>
  </si>
  <si>
    <t>07_NGO_041_U1</t>
  </si>
  <si>
    <t>07_NGO_041_U2</t>
  </si>
  <si>
    <t>08_YOP_004_U1</t>
  </si>
  <si>
    <t>08_YOP_004_U2</t>
  </si>
  <si>
    <t>08_YOP_008_U1</t>
  </si>
  <si>
    <t>08_YOP_008_U2</t>
  </si>
  <si>
    <t>08_YOP_021_U1</t>
  </si>
  <si>
    <t>08_YOP_021_U2</t>
  </si>
  <si>
    <t>08_YOP_021_U3</t>
  </si>
  <si>
    <t>08_YOP_022_U1</t>
  </si>
  <si>
    <t>08_YOP_022_U2</t>
  </si>
  <si>
    <t>08_YOP_029_U1</t>
  </si>
  <si>
    <t>08_YOP_029_U2</t>
  </si>
  <si>
    <t>08_YOP_030_U1</t>
  </si>
  <si>
    <t>08_YOP_030_U2</t>
  </si>
  <si>
    <t>08_YOP_032_U1</t>
  </si>
  <si>
    <t>08_YOP_032_U2</t>
  </si>
  <si>
    <t>08_YOP_038_U1</t>
  </si>
  <si>
    <t>08_YOP_038_U2</t>
  </si>
  <si>
    <t>09_BRO_001_U1</t>
  </si>
  <si>
    <t>09_BRO_001_U2</t>
  </si>
  <si>
    <t>09_BRO_008_U1</t>
  </si>
  <si>
    <t>09_BRO_008_U2</t>
  </si>
  <si>
    <t>09_BRO_009_U1</t>
  </si>
  <si>
    <t>09_BRO_009_U2</t>
  </si>
  <si>
    <t>09_BRO_012_U1</t>
  </si>
  <si>
    <t>09_BRO_012_U2</t>
  </si>
  <si>
    <t>09_BRO_014_U1</t>
  </si>
  <si>
    <t>09_BRO_014_U2</t>
  </si>
  <si>
    <t>09_BRO_15</t>
  </si>
  <si>
    <t>09_BRO_16</t>
  </si>
  <si>
    <t>09_BRO_17</t>
  </si>
  <si>
    <t>09_BRO_18</t>
  </si>
  <si>
    <t>09_BRO_19</t>
  </si>
  <si>
    <t>09_BRO_20</t>
  </si>
  <si>
    <t>09_BRO_21</t>
  </si>
  <si>
    <t>09_BRO_22</t>
  </si>
  <si>
    <t>09_BRO_23</t>
  </si>
  <si>
    <t>09_BRO_24</t>
  </si>
  <si>
    <t>09_BRO_25</t>
  </si>
  <si>
    <t>BF384003010501279801</t>
  </si>
  <si>
    <t>BF384003070010065815</t>
  </si>
  <si>
    <t>BF010550010000023015</t>
  </si>
  <si>
    <t>BF070401006000004701</t>
  </si>
  <si>
    <t>BF384002001003092671</t>
  </si>
  <si>
    <t>BF110305006000000272</t>
  </si>
  <si>
    <t>BF090114015000026043</t>
  </si>
  <si>
    <t>BF040207001030063064</t>
  </si>
  <si>
    <t>BF384003007001007724</t>
  </si>
  <si>
    <t>BF384003005001051114</t>
  </si>
  <si>
    <t>BF400300500105022321</t>
  </si>
  <si>
    <t>BF400300700101155602</t>
  </si>
  <si>
    <t>BF384003007001012412</t>
  </si>
  <si>
    <t>C0083329902</t>
  </si>
  <si>
    <t>C 0085115356</t>
  </si>
  <si>
    <t>C 0097 3198 38</t>
  </si>
  <si>
    <t>C 0092336605</t>
  </si>
  <si>
    <t>C 0088748098</t>
  </si>
  <si>
    <t>C 0035673691</t>
  </si>
  <si>
    <t>CI 0074059430</t>
  </si>
  <si>
    <t>BF384003005005004931</t>
  </si>
  <si>
    <t>C0026882722</t>
  </si>
  <si>
    <t>C0023692791</t>
  </si>
  <si>
    <t>C0030697093</t>
  </si>
  <si>
    <t>CI 0013463472</t>
  </si>
  <si>
    <t>C0471000161</t>
  </si>
  <si>
    <t>C0012326262</t>
  </si>
  <si>
    <t>C0014033293</t>
  </si>
  <si>
    <t>C0029346174</t>
  </si>
  <si>
    <t>Non disponible</t>
  </si>
  <si>
    <t>small farm</t>
  </si>
  <si>
    <t>0142124868</t>
  </si>
  <si>
    <t>0143327824</t>
  </si>
  <si>
    <t>0140935990</t>
  </si>
  <si>
    <t>0585344029</t>
  </si>
  <si>
    <t>0757343824</t>
  </si>
  <si>
    <t>0140457675</t>
  </si>
  <si>
    <t>0748316561</t>
  </si>
  <si>
    <t>0758506121</t>
  </si>
  <si>
    <t>0151443953</t>
  </si>
  <si>
    <t>0709030730</t>
  </si>
  <si>
    <t>0171108184</t>
  </si>
  <si>
    <t>0143610650</t>
  </si>
  <si>
    <t>0749680943</t>
  </si>
  <si>
    <t>0709397190</t>
  </si>
  <si>
    <t>0103854564</t>
  </si>
  <si>
    <t>0101195805</t>
  </si>
  <si>
    <t>0140706908</t>
  </si>
  <si>
    <t>0769075669</t>
  </si>
  <si>
    <t>0171466426</t>
  </si>
  <si>
    <t>0172434248</t>
  </si>
  <si>
    <t>0143324457</t>
  </si>
  <si>
    <t>0574118397</t>
  </si>
  <si>
    <t>0575202800</t>
  </si>
  <si>
    <t>0545719083</t>
  </si>
  <si>
    <t>0709001694</t>
  </si>
  <si>
    <t>0555454108</t>
  </si>
  <si>
    <t>0545909600</t>
  </si>
  <si>
    <t>05-45097576</t>
  </si>
  <si>
    <t>05-05255768</t>
  </si>
  <si>
    <t>05-05275418</t>
  </si>
  <si>
    <t>07-58340135</t>
  </si>
  <si>
    <t>05-06105256</t>
  </si>
  <si>
    <t>07-08471827</t>
  </si>
  <si>
    <t>05-75717828</t>
  </si>
  <si>
    <t>05-64613073</t>
  </si>
  <si>
    <t>07-07654715</t>
  </si>
  <si>
    <t>07 47 41 08 83</t>
  </si>
  <si>
    <t>07 47 15 29 91</t>
  </si>
  <si>
    <t>05 44 21 10 62</t>
  </si>
  <si>
    <t>0143327827</t>
  </si>
  <si>
    <t>05 04 89 59 25</t>
  </si>
  <si>
    <t>05 86 18 10 81</t>
  </si>
  <si>
    <t>C0095624521</t>
  </si>
  <si>
    <t>KOUAM</t>
  </si>
  <si>
    <t>KOADIO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</si>
</sst>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_);_(* \(#,##0.00\);_(* &quot;-&quot;??_);_(@_)"/>
    <numFmt numFmtId="165" formatCode="#,##0;[Red]#,##0"/>
    <numFmt numFmtId="166" formatCode="0.000000"/>
    <numFmt numFmtId="167" formatCode="0.000"/>
    <numFmt numFmtId="168" formatCode="_(* #,##0.0_);_(* \(#,##0.0\);_(* &quot;-&quot;??_);_(@_)"/>
    <numFmt numFmtId="169" formatCode="_(* #,##0_);_(* \(#,##0\);_(* &quot;-&quot;??_);_(@_)"/>
    <numFmt numFmtId="170" formatCode="d/m/yyyy"/>
  </numFmts>
  <fonts count="57"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0"/>
      <name val="Corbel"/>
      <family val="2"/>
    </font>
    <font>
      <sz val="10"/>
      <color theme="1"/>
      <name val="Corbel"/>
      <family val="2"/>
    </font>
    <font>
      <sz val="10"/>
      <color theme="1"/>
      <name val="Century Gothic"/>
      <family val="2"/>
    </font>
    <font>
      <sz val="10"/>
      <color rgb="FF000000"/>
      <name val="Century Gothic"/>
      <family val="2"/>
    </font>
  </fonts>
  <fills count="19">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xf numFmtId="0" fontId="3" fillId="2" borderId="0" applyNumberFormat="0" applyBorder="0" applyAlignment="0" applyProtection="0"/>
    <xf numFmtId="9" fontId="11" fillId="0" borderId="0" applyFont="0" applyFill="0" applyBorder="0" applyAlignment="0" applyProtection="0"/>
    <xf numFmtId="0" fontId="12" fillId="0" borderId="9" applyNumberFormat="0" applyFill="0" applyAlignment="0" applyProtection="0"/>
    <xf numFmtId="164" fontId="11" fillId="0" borderId="0" applyFont="0" applyFill="0" applyBorder="0" applyAlignment="0" applyProtection="0"/>
    <xf numFmtId="0" fontId="2" fillId="0" borderId="0"/>
    <xf numFmtId="0" fontId="1" fillId="0" borderId="0"/>
    <xf numFmtId="0" fontId="34" fillId="0" borderId="0" applyNumberFormat="0" applyFill="0" applyBorder="0" applyAlignment="0" applyProtection="0"/>
    <xf numFmtId="0" fontId="35" fillId="16" borderId="0" applyNumberFormat="0" applyBorder="0" applyAlignment="0" applyProtection="0"/>
  </cellStyleXfs>
  <cellXfs count="248">
    <xf numFmtId="0" fontId="0" fillId="0" borderId="0" xfId="0"/>
    <xf numFmtId="0" fontId="4" fillId="0" borderId="0" xfId="0" applyFont="1" applyProtection="1">
      <protection locked="0"/>
    </xf>
    <xf numFmtId="1" fontId="4" fillId="0" borderId="0" xfId="0" applyNumberFormat="1" applyFont="1" applyProtection="1">
      <protection locked="0"/>
    </xf>
    <xf numFmtId="0" fontId="8" fillId="0" borderId="0" xfId="0" applyFont="1"/>
    <xf numFmtId="166" fontId="10" fillId="0" borderId="1" xfId="0" applyNumberFormat="1" applyFont="1" applyBorder="1" applyAlignment="1" applyProtection="1">
      <alignment vertical="center" wrapText="1"/>
    </xf>
    <xf numFmtId="0" fontId="8" fillId="0" borderId="0" xfId="0" applyFont="1" applyProtection="1">
      <protection locked="0"/>
    </xf>
    <xf numFmtId="0" fontId="10" fillId="0" borderId="1" xfId="0" applyFont="1" applyBorder="1" applyAlignment="1" applyProtection="1">
      <alignment vertical="center" wrapText="1"/>
      <protection locked="0"/>
    </xf>
    <xf numFmtId="2" fontId="8" fillId="0" borderId="1" xfId="0" applyNumberFormat="1" applyFont="1" applyBorder="1" applyProtection="1">
      <protection locked="0"/>
    </xf>
    <xf numFmtId="2" fontId="8" fillId="0" borderId="0" xfId="0" applyNumberFormat="1" applyFont="1" applyProtection="1">
      <protection locked="0"/>
    </xf>
    <xf numFmtId="166" fontId="8" fillId="0" borderId="0" xfId="0" applyNumberFormat="1" applyFont="1" applyProtection="1">
      <protection locked="0"/>
    </xf>
    <xf numFmtId="0" fontId="8" fillId="0" borderId="1" xfId="0" applyFont="1" applyBorder="1" applyProtection="1"/>
    <xf numFmtId="0" fontId="13" fillId="0" borderId="0" xfId="0" applyFont="1"/>
    <xf numFmtId="167" fontId="9" fillId="0" borderId="0" xfId="0" applyNumberFormat="1" applyFont="1"/>
    <xf numFmtId="0" fontId="12" fillId="0" borderId="9" xfId="3"/>
    <xf numFmtId="0" fontId="0" fillId="0" borderId="0" xfId="0" applyAlignment="1">
      <alignment wrapText="1"/>
    </xf>
    <xf numFmtId="0" fontId="16" fillId="0" borderId="0" xfId="0" applyFont="1"/>
    <xf numFmtId="0" fontId="14" fillId="0" borderId="1" xfId="0" applyFont="1" applyBorder="1" applyAlignment="1">
      <alignment vertical="center" wrapText="1"/>
    </xf>
    <xf numFmtId="0" fontId="15" fillId="3" borderId="0" xfId="0" applyFont="1" applyFill="1" applyAlignment="1">
      <alignment wrapText="1"/>
    </xf>
    <xf numFmtId="0" fontId="16" fillId="0" borderId="0" xfId="0" applyFont="1" applyAlignment="1"/>
    <xf numFmtId="1" fontId="14" fillId="0" borderId="1" xfId="0" applyNumberFormat="1" applyFont="1" applyBorder="1" applyAlignment="1">
      <alignment vertical="center" wrapText="1"/>
    </xf>
    <xf numFmtId="0" fontId="14" fillId="0" borderId="12" xfId="0" applyFont="1" applyFill="1" applyBorder="1" applyAlignment="1">
      <alignment vertical="center" wrapText="1"/>
    </xf>
    <xf numFmtId="0" fontId="13" fillId="0" borderId="0" xfId="0" applyFont="1" applyAlignment="1">
      <alignment wrapText="1"/>
    </xf>
    <xf numFmtId="0" fontId="8" fillId="0" borderId="1" xfId="0" applyFont="1" applyBorder="1" applyAlignment="1" applyProtection="1">
      <alignment horizontal="center"/>
    </xf>
    <xf numFmtId="0" fontId="13" fillId="0" borderId="0" xfId="0" applyFont="1" applyFill="1" applyBorder="1"/>
    <xf numFmtId="0" fontId="14" fillId="0" borderId="1" xfId="0" applyFont="1" applyFill="1" applyBorder="1" applyAlignment="1">
      <alignment vertical="center" wrapText="1"/>
    </xf>
    <xf numFmtId="0" fontId="18" fillId="13" borderId="0" xfId="0" applyFont="1" applyFill="1"/>
    <xf numFmtId="0" fontId="18" fillId="12" borderId="0" xfId="0" applyFont="1" applyFill="1" applyAlignment="1">
      <alignment wrapText="1"/>
    </xf>
    <xf numFmtId="0" fontId="18" fillId="12" borderId="0" xfId="0" applyFont="1" applyFill="1"/>
    <xf numFmtId="0" fontId="23" fillId="0" borderId="0" xfId="6" applyFont="1" applyAlignment="1">
      <alignment vertical="center"/>
    </xf>
    <xf numFmtId="0" fontId="1" fillId="0" borderId="0" xfId="6"/>
    <xf numFmtId="0" fontId="24" fillId="0" borderId="0" xfId="6" applyFont="1" applyAlignment="1">
      <alignment vertical="center"/>
    </xf>
    <xf numFmtId="0" fontId="25" fillId="0" borderId="0" xfId="6" applyFont="1" applyAlignment="1">
      <alignment vertical="center"/>
    </xf>
    <xf numFmtId="0" fontId="26" fillId="0" borderId="0" xfId="6" applyFont="1" applyAlignment="1">
      <alignment vertical="center"/>
    </xf>
    <xf numFmtId="0" fontId="27" fillId="0" borderId="0" xfId="6" applyFont="1" applyAlignment="1">
      <alignment vertical="center"/>
    </xf>
    <xf numFmtId="0" fontId="1" fillId="0" borderId="0" xfId="6" applyAlignment="1">
      <alignment vertical="center"/>
    </xf>
    <xf numFmtId="0" fontId="31" fillId="0" borderId="0" xfId="6" applyFont="1"/>
    <xf numFmtId="0" fontId="32" fillId="0" borderId="0" xfId="6" applyFont="1"/>
    <xf numFmtId="0" fontId="8" fillId="0" borderId="0" xfId="6" applyFont="1" applyAlignment="1">
      <alignment vertical="center"/>
    </xf>
    <xf numFmtId="0" fontId="34" fillId="0" borderId="0" xfId="7"/>
    <xf numFmtId="0" fontId="8" fillId="0" borderId="23" xfId="0" applyFont="1" applyBorder="1" applyProtection="1">
      <protection locked="0"/>
    </xf>
    <xf numFmtId="0" fontId="8" fillId="0" borderId="22" xfId="0" applyFont="1" applyBorder="1" applyProtection="1">
      <protection locked="0"/>
    </xf>
    <xf numFmtId="0" fontId="10" fillId="0" borderId="12" xfId="0" applyFont="1" applyBorder="1" applyAlignment="1" applyProtection="1">
      <alignment vertical="center" wrapText="1"/>
      <protection locked="0"/>
    </xf>
    <xf numFmtId="2" fontId="8" fillId="0" borderId="12" xfId="0" applyNumberFormat="1" applyFont="1" applyBorder="1" applyProtection="1">
      <protection locked="0"/>
    </xf>
    <xf numFmtId="166" fontId="10" fillId="0" borderId="12" xfId="0" applyNumberFormat="1" applyFont="1" applyBorder="1" applyAlignment="1" applyProtection="1">
      <alignment vertical="center" wrapText="1"/>
    </xf>
    <xf numFmtId="0" fontId="8" fillId="0" borderId="12" xfId="0" applyFont="1" applyBorder="1" applyProtection="1"/>
    <xf numFmtId="0" fontId="13" fillId="0" borderId="0" xfId="0" applyFont="1" applyAlignment="1">
      <alignment horizontal="center"/>
    </xf>
    <xf numFmtId="0" fontId="15" fillId="3" borderId="0" xfId="0" applyFont="1" applyFill="1" applyAlignment="1">
      <alignment horizontal="center" wrapText="1"/>
    </xf>
    <xf numFmtId="0" fontId="13" fillId="0" borderId="0" xfId="0" applyFont="1" applyAlignment="1">
      <alignment horizontal="center" wrapText="1"/>
    </xf>
    <xf numFmtId="0" fontId="0" fillId="0" borderId="0" xfId="0" applyAlignment="1">
      <alignment horizontal="center" wrapText="1"/>
    </xf>
    <xf numFmtId="0" fontId="13" fillId="0" borderId="0" xfId="0" applyFont="1" applyFill="1" applyBorder="1" applyAlignment="1">
      <alignment horizontal="center"/>
    </xf>
    <xf numFmtId="0" fontId="13" fillId="0" borderId="0" xfId="0" applyFont="1" applyAlignment="1">
      <alignment horizontal="center" vertical="center"/>
    </xf>
    <xf numFmtId="0" fontId="15" fillId="3" borderId="0" xfId="0" applyFont="1" applyFill="1" applyAlignment="1">
      <alignment horizontal="center" vertical="center" wrapText="1"/>
    </xf>
    <xf numFmtId="0" fontId="13" fillId="0" borderId="0" xfId="0" applyFont="1" applyAlignment="1">
      <alignment horizontal="center" vertical="center" wrapText="1"/>
    </xf>
    <xf numFmtId="0" fontId="0" fillId="0" borderId="0" xfId="0" applyAlignment="1">
      <alignment horizontal="center" vertical="center" wrapText="1"/>
    </xf>
    <xf numFmtId="0" fontId="13" fillId="0" borderId="0" xfId="0" applyFont="1" applyFill="1" applyBorder="1" applyAlignment="1">
      <alignment horizontal="center" vertical="center"/>
    </xf>
    <xf numFmtId="0" fontId="7" fillId="0" borderId="0" xfId="0" applyFont="1" applyProtection="1">
      <protection locked="0"/>
    </xf>
    <xf numFmtId="1" fontId="7" fillId="0" borderId="0" xfId="0" applyNumberFormat="1" applyFont="1" applyProtection="1">
      <protection locked="0"/>
    </xf>
    <xf numFmtId="0" fontId="7" fillId="0" borderId="0" xfId="0" applyFont="1" applyProtection="1"/>
    <xf numFmtId="0" fontId="4" fillId="0" borderId="0" xfId="0" applyFont="1" applyProtection="1"/>
    <xf numFmtId="0" fontId="8" fillId="0" borderId="0" xfId="0" applyFont="1" applyProtection="1"/>
    <xf numFmtId="0" fontId="5" fillId="0" borderId="23" xfId="0" applyFont="1" applyBorder="1" applyAlignment="1" applyProtection="1">
      <alignment vertical="center" wrapText="1"/>
      <protection locked="0"/>
    </xf>
    <xf numFmtId="0" fontId="29" fillId="0" borderId="0" xfId="6" applyFont="1" applyBorder="1" applyAlignment="1">
      <alignment horizontal="left" vertical="top" wrapText="1"/>
    </xf>
    <xf numFmtId="0" fontId="39" fillId="3" borderId="0" xfId="0" applyFont="1" applyFill="1" applyBorder="1" applyAlignment="1" applyProtection="1">
      <alignment horizontal="center" vertical="center" wrapText="1"/>
    </xf>
    <xf numFmtId="0" fontId="40" fillId="0" borderId="0" xfId="0" applyFont="1" applyAlignment="1" applyProtection="1">
      <alignment horizontal="center" vertical="center" wrapText="1"/>
      <protection locked="0"/>
    </xf>
    <xf numFmtId="0" fontId="40" fillId="0" borderId="0" xfId="0" applyFont="1" applyAlignment="1" applyProtection="1">
      <alignment horizontal="center" vertical="center" wrapText="1"/>
    </xf>
    <xf numFmtId="0" fontId="41" fillId="10" borderId="23" xfId="0" applyFont="1" applyFill="1" applyBorder="1" applyAlignment="1" applyProtection="1">
      <alignment horizontal="center" vertical="center" wrapText="1"/>
    </xf>
    <xf numFmtId="1" fontId="41" fillId="7" borderId="1" xfId="1" applyNumberFormat="1" applyFont="1" applyFill="1" applyBorder="1" applyAlignment="1" applyProtection="1">
      <alignment horizontal="center" vertical="center" wrapText="1"/>
    </xf>
    <xf numFmtId="0" fontId="42" fillId="0" borderId="0" xfId="0" applyFont="1" applyAlignment="1" applyProtection="1">
      <alignment horizontal="left" vertical="center"/>
      <protection locked="0"/>
    </xf>
    <xf numFmtId="0" fontId="40" fillId="0" borderId="0" xfId="0" applyFont="1" applyAlignment="1" applyProtection="1">
      <alignment horizontal="center" vertical="center"/>
      <protection locked="0"/>
    </xf>
    <xf numFmtId="0" fontId="40" fillId="0" borderId="0" xfId="0" applyFont="1" applyAlignment="1" applyProtection="1">
      <alignment horizontal="center" vertical="center"/>
    </xf>
    <xf numFmtId="0" fontId="38" fillId="10" borderId="23" xfId="0" applyFont="1" applyFill="1" applyBorder="1" applyAlignment="1" applyProtection="1">
      <alignment horizontal="center" vertical="center" wrapText="1"/>
    </xf>
    <xf numFmtId="0" fontId="44" fillId="3" borderId="13" xfId="0" applyFont="1" applyFill="1" applyBorder="1" applyAlignment="1" applyProtection="1">
      <alignment horizontal="center" vertical="center" wrapText="1"/>
    </xf>
    <xf numFmtId="0" fontId="45" fillId="0" borderId="0" xfId="0" applyFont="1" applyProtection="1">
      <protection locked="0"/>
    </xf>
    <xf numFmtId="0" fontId="45" fillId="0" borderId="0" xfId="0" applyFont="1"/>
    <xf numFmtId="0" fontId="41" fillId="8" borderId="1" xfId="1" applyFont="1" applyFill="1" applyBorder="1" applyAlignment="1" applyProtection="1">
      <alignment horizontal="center" vertical="center" wrapText="1"/>
    </xf>
    <xf numFmtId="2" fontId="41" fillId="8" borderId="1" xfId="1" applyNumberFormat="1" applyFont="1" applyFill="1" applyBorder="1" applyAlignment="1" applyProtection="1">
      <alignment horizontal="center" vertical="center" wrapText="1"/>
    </xf>
    <xf numFmtId="0" fontId="46" fillId="0" borderId="0" xfId="0" applyFont="1" applyProtection="1">
      <protection locked="0"/>
    </xf>
    <xf numFmtId="0" fontId="41" fillId="9" borderId="1" xfId="1" applyFont="1" applyFill="1" applyBorder="1" applyAlignment="1" applyProtection="1">
      <alignment horizontal="center" vertical="center" wrapText="1"/>
    </xf>
    <xf numFmtId="2" fontId="41" fillId="9" borderId="1" xfId="1" applyNumberFormat="1" applyFont="1" applyFill="1" applyBorder="1" applyAlignment="1" applyProtection="1">
      <alignment horizontal="center" vertical="center" wrapText="1"/>
    </xf>
    <xf numFmtId="0" fontId="47" fillId="0" borderId="9" xfId="3" applyFont="1"/>
    <xf numFmtId="0" fontId="48" fillId="0" borderId="0" xfId="0" applyFont="1"/>
    <xf numFmtId="0" fontId="48" fillId="0" borderId="0" xfId="0" applyFont="1" applyAlignment="1">
      <alignment horizontal="center" vertical="center"/>
    </xf>
    <xf numFmtId="0" fontId="48" fillId="0" borderId="0" xfId="0" applyFont="1" applyAlignment="1">
      <alignment horizontal="center"/>
    </xf>
    <xf numFmtId="1" fontId="43" fillId="0" borderId="1" xfId="0" applyNumberFormat="1" applyFont="1" applyBorder="1" applyAlignment="1">
      <alignment vertical="center" wrapText="1"/>
    </xf>
    <xf numFmtId="0" fontId="45" fillId="0" borderId="1" xfId="0" applyFont="1" applyBorder="1" applyAlignment="1">
      <alignment vertical="center" wrapText="1"/>
    </xf>
    <xf numFmtId="0" fontId="49" fillId="16" borderId="1" xfId="8" applyFont="1" applyBorder="1" applyAlignment="1">
      <alignment horizontal="center" vertical="center"/>
    </xf>
    <xf numFmtId="1" fontId="45" fillId="0" borderId="1" xfId="0" applyNumberFormat="1" applyFont="1" applyBorder="1" applyAlignment="1">
      <alignment vertical="center" wrapText="1"/>
    </xf>
    <xf numFmtId="1" fontId="45" fillId="15" borderId="1" xfId="0" applyNumberFormat="1" applyFont="1" applyFill="1" applyBorder="1" applyAlignment="1">
      <alignment horizontal="center" vertical="center" wrapText="1"/>
    </xf>
    <xf numFmtId="1" fontId="50" fillId="15" borderId="1" xfId="0" applyNumberFormat="1" applyFont="1" applyFill="1" applyBorder="1" applyAlignment="1">
      <alignment vertical="center" wrapText="1"/>
    </xf>
    <xf numFmtId="0" fontId="45" fillId="0" borderId="1" xfId="0" applyFont="1" applyBorder="1" applyAlignment="1">
      <alignment horizontal="center" vertical="center"/>
    </xf>
    <xf numFmtId="1" fontId="45" fillId="0" borderId="1" xfId="0" applyNumberFormat="1" applyFont="1" applyBorder="1" applyAlignment="1">
      <alignment horizontal="center" vertical="center" wrapText="1"/>
    </xf>
    <xf numFmtId="1" fontId="51" fillId="0" borderId="1" xfId="0" applyNumberFormat="1" applyFont="1" applyBorder="1" applyAlignment="1">
      <alignment vertical="center" wrapText="1"/>
    </xf>
    <xf numFmtId="1" fontId="43" fillId="15" borderId="1" xfId="0" applyNumberFormat="1" applyFont="1" applyFill="1" applyBorder="1" applyAlignment="1">
      <alignment vertical="center" wrapText="1"/>
    </xf>
    <xf numFmtId="1" fontId="43" fillId="15" borderId="1" xfId="0" applyNumberFormat="1" applyFont="1" applyFill="1" applyBorder="1" applyAlignment="1">
      <alignment horizontal="center" vertical="center" wrapText="1"/>
    </xf>
    <xf numFmtId="1" fontId="45" fillId="17" borderId="1" xfId="0" applyNumberFormat="1" applyFont="1" applyFill="1" applyBorder="1" applyAlignment="1">
      <alignment horizontal="center" vertical="center" wrapText="1"/>
    </xf>
    <xf numFmtId="1" fontId="43" fillId="17" borderId="1" xfId="0" applyNumberFormat="1" applyFont="1" applyFill="1" applyBorder="1" applyAlignment="1">
      <alignment vertical="center" wrapText="1"/>
    </xf>
    <xf numFmtId="1" fontId="43" fillId="17" borderId="1" xfId="0" applyNumberFormat="1" applyFont="1" applyFill="1" applyBorder="1" applyAlignment="1">
      <alignment horizontal="center" vertical="center" wrapText="1"/>
    </xf>
    <xf numFmtId="1" fontId="50" fillId="17" borderId="1" xfId="0" applyNumberFormat="1" applyFont="1" applyFill="1" applyBorder="1" applyAlignment="1">
      <alignment vertical="center" wrapText="1"/>
    </xf>
    <xf numFmtId="0" fontId="43" fillId="0" borderId="1" xfId="0" applyFont="1" applyBorder="1" applyAlignment="1">
      <alignment vertical="center" wrapText="1"/>
    </xf>
    <xf numFmtId="0" fontId="45" fillId="0" borderId="1" xfId="0" applyFont="1" applyBorder="1" applyAlignment="1">
      <alignment wrapText="1"/>
    </xf>
    <xf numFmtId="0" fontId="45" fillId="0" borderId="1" xfId="0" applyFont="1" applyBorder="1" applyAlignment="1">
      <alignment vertical="center"/>
    </xf>
    <xf numFmtId="0" fontId="45" fillId="0" borderId="1" xfId="0" applyFont="1" applyBorder="1" applyAlignment="1">
      <alignment horizontal="center" vertical="center" wrapText="1"/>
    </xf>
    <xf numFmtId="0" fontId="51" fillId="0" borderId="1" xfId="0" applyFont="1" applyBorder="1" applyAlignment="1">
      <alignment vertical="center" wrapText="1"/>
    </xf>
    <xf numFmtId="0" fontId="49" fillId="16" borderId="1" xfId="8" applyFont="1" applyBorder="1" applyAlignment="1">
      <alignment vertical="center" wrapText="1"/>
    </xf>
    <xf numFmtId="0" fontId="45" fillId="17" borderId="1" xfId="0" applyFont="1" applyFill="1" applyBorder="1" applyAlignment="1">
      <alignment horizontal="center" wrapText="1"/>
    </xf>
    <xf numFmtId="0" fontId="52" fillId="17" borderId="1" xfId="0" applyFont="1" applyFill="1" applyBorder="1" applyAlignment="1">
      <alignment vertical="center" wrapText="1"/>
    </xf>
    <xf numFmtId="0" fontId="45" fillId="0" borderId="0" xfId="0" applyFont="1" applyFill="1" applyBorder="1"/>
    <xf numFmtId="1" fontId="49" fillId="16" borderId="1" xfId="8" applyNumberFormat="1" applyFont="1" applyBorder="1" applyAlignment="1">
      <alignment vertical="center" wrapText="1"/>
    </xf>
    <xf numFmtId="1" fontId="45" fillId="0" borderId="1" xfId="0" applyNumberFormat="1" applyFont="1" applyBorder="1" applyAlignment="1">
      <alignment wrapText="1"/>
    </xf>
    <xf numFmtId="0" fontId="45" fillId="0" borderId="1" xfId="0" applyFont="1" applyFill="1" applyBorder="1"/>
    <xf numFmtId="1" fontId="49" fillId="16" borderId="1" xfId="8" applyNumberFormat="1" applyFont="1" applyBorder="1" applyAlignment="1">
      <alignment wrapText="1"/>
    </xf>
    <xf numFmtId="0" fontId="45" fillId="17" borderId="1" xfId="0" applyFont="1" applyFill="1" applyBorder="1" applyAlignment="1">
      <alignment horizontal="center" vertical="center" wrapText="1"/>
    </xf>
    <xf numFmtId="0" fontId="45" fillId="17" borderId="1" xfId="0" applyFont="1" applyFill="1" applyBorder="1"/>
    <xf numFmtId="0" fontId="0" fillId="0" borderId="0" xfId="0" applyAlignment="1">
      <alignment horizontal="center"/>
    </xf>
    <xf numFmtId="0" fontId="13" fillId="0" borderId="1" xfId="0" applyFont="1" applyBorder="1"/>
    <xf numFmtId="0" fontId="13" fillId="0" borderId="28" xfId="0" applyFont="1" applyBorder="1"/>
    <xf numFmtId="0" fontId="13" fillId="0" borderId="30" xfId="0" applyFont="1" applyBorder="1"/>
    <xf numFmtId="0" fontId="13" fillId="0" borderId="27" xfId="0" applyFont="1" applyBorder="1" applyAlignment="1">
      <alignment horizontal="center"/>
    </xf>
    <xf numFmtId="0" fontId="13" fillId="0" borderId="29" xfId="0" applyFont="1" applyBorder="1" applyAlignment="1">
      <alignment horizontal="center"/>
    </xf>
    <xf numFmtId="0" fontId="14" fillId="0" borderId="24" xfId="0" applyFont="1" applyBorder="1" applyAlignment="1">
      <alignment horizontal="center"/>
    </xf>
    <xf numFmtId="0" fontId="14" fillId="0" borderId="25" xfId="0" applyFont="1" applyBorder="1" applyAlignment="1">
      <alignment horizontal="center"/>
    </xf>
    <xf numFmtId="0" fontId="14" fillId="0" borderId="26" xfId="0" applyFont="1" applyBorder="1" applyAlignment="1">
      <alignment horizontal="center"/>
    </xf>
    <xf numFmtId="0" fontId="13" fillId="18" borderId="0" xfId="0" applyFont="1" applyFill="1"/>
    <xf numFmtId="0" fontId="39" fillId="3" borderId="0" xfId="0" applyFont="1" applyFill="1" applyAlignment="1">
      <alignment horizontal="center" vertical="center" wrapText="1"/>
    </xf>
    <xf numFmtId="0" fontId="8" fillId="0" borderId="0" xfId="6" applyFont="1" applyAlignment="1">
      <alignment horizontal="left" vertical="center" wrapText="1"/>
    </xf>
    <xf numFmtId="0" fontId="4" fillId="0" borderId="1" xfId="0" applyFont="1" applyBorder="1" applyAlignment="1" applyProtection="1"/>
    <xf numFmtId="0" fontId="4" fillId="0" borderId="12" xfId="0" applyFont="1" applyBorder="1" applyAlignment="1" applyProtection="1"/>
    <xf numFmtId="0" fontId="38" fillId="10" borderId="6" xfId="0" applyFont="1" applyFill="1" applyBorder="1" applyAlignment="1">
      <alignment horizontal="center" vertical="center" wrapText="1"/>
    </xf>
    <xf numFmtId="0" fontId="41" fillId="10" borderId="23" xfId="0" applyFont="1" applyFill="1" applyBorder="1" applyAlignment="1">
      <alignment horizontal="center" vertical="center" wrapText="1"/>
    </xf>
    <xf numFmtId="0" fontId="41" fillId="11" borderId="1" xfId="0" applyFont="1" applyFill="1" applyBorder="1" applyAlignment="1">
      <alignment horizontal="center" vertical="center" wrapText="1"/>
    </xf>
    <xf numFmtId="1" fontId="41" fillId="11" borderId="1" xfId="0" applyNumberFormat="1" applyFont="1" applyFill="1" applyBorder="1" applyAlignment="1">
      <alignment horizontal="center" vertical="center" wrapText="1"/>
    </xf>
    <xf numFmtId="0" fontId="41" fillId="4" borderId="1" xfId="0" applyFont="1" applyFill="1" applyBorder="1" applyAlignment="1">
      <alignment horizontal="center" vertical="center" wrapText="1"/>
    </xf>
    <xf numFmtId="1" fontId="41" fillId="4" borderId="1" xfId="0" applyNumberFormat="1" applyFont="1" applyFill="1" applyBorder="1" applyAlignment="1">
      <alignment horizontal="center" vertical="center" wrapText="1"/>
    </xf>
    <xf numFmtId="0" fontId="41" fillId="5" borderId="1" xfId="0" applyFont="1" applyFill="1" applyBorder="1" applyAlignment="1">
      <alignment horizontal="center" vertical="center" wrapText="1"/>
    </xf>
    <xf numFmtId="0" fontId="41" fillId="6" borderId="1" xfId="0" applyFont="1" applyFill="1" applyBorder="1" applyAlignment="1">
      <alignment horizontal="center" vertical="center" wrapText="1"/>
    </xf>
    <xf numFmtId="1" fontId="41" fillId="6" borderId="1" xfId="0" applyNumberFormat="1" applyFont="1" applyFill="1" applyBorder="1" applyAlignment="1">
      <alignment horizontal="center" vertical="center" wrapText="1"/>
    </xf>
    <xf numFmtId="0" fontId="41" fillId="6" borderId="14" xfId="0" applyFont="1" applyFill="1" applyBorder="1" applyAlignment="1">
      <alignment horizontal="center" vertical="center" wrapText="1"/>
    </xf>
    <xf numFmtId="165" fontId="41" fillId="8" borderId="1" xfId="0" applyNumberFormat="1" applyFont="1" applyFill="1" applyBorder="1" applyAlignment="1">
      <alignment horizontal="center" vertical="center" wrapText="1"/>
    </xf>
    <xf numFmtId="0" fontId="41" fillId="8" borderId="1" xfId="0" applyFont="1" applyFill="1" applyBorder="1" applyAlignment="1">
      <alignment horizontal="center" vertical="center" wrapText="1"/>
    </xf>
    <xf numFmtId="0" fontId="44" fillId="3" borderId="13" xfId="0" applyFont="1" applyFill="1" applyBorder="1" applyAlignment="1">
      <alignment horizontal="center" vertical="center" wrapText="1"/>
    </xf>
    <xf numFmtId="0" fontId="44" fillId="3" borderId="13" xfId="0" applyFont="1" applyFill="1" applyBorder="1" applyAlignment="1">
      <alignment vertical="center" wrapText="1"/>
    </xf>
    <xf numFmtId="0" fontId="14" fillId="0" borderId="12" xfId="0" applyFont="1" applyBorder="1" applyAlignment="1">
      <alignment vertical="center" wrapText="1"/>
    </xf>
    <xf numFmtId="0" fontId="19" fillId="0" borderId="0" xfId="0" applyFont="1" applyAlignment="1">
      <alignment wrapText="1"/>
    </xf>
    <xf numFmtId="0" fontId="18" fillId="0" borderId="0" xfId="0" applyFont="1"/>
    <xf numFmtId="0" fontId="22" fillId="0" borderId="0" xfId="0" applyFont="1"/>
    <xf numFmtId="0" fontId="20" fillId="0" borderId="0" xfId="0" applyFont="1"/>
    <xf numFmtId="0" fontId="19" fillId="0" borderId="0" xfId="0" applyFont="1" applyAlignment="1">
      <alignment horizontal="left" wrapText="1"/>
    </xf>
    <xf numFmtId="0" fontId="21" fillId="0" borderId="0" xfId="0" applyFont="1"/>
    <xf numFmtId="0" fontId="19" fillId="0" borderId="0" xfId="0" applyFont="1"/>
    <xf numFmtId="0" fontId="18" fillId="0" borderId="0" xfId="0" applyFont="1" applyAlignment="1">
      <alignment vertical="center" wrapText="1"/>
    </xf>
    <xf numFmtId="0" fontId="13" fillId="0" borderId="31" xfId="0" applyFont="1" applyBorder="1" applyAlignment="1">
      <alignment wrapText="1"/>
    </xf>
    <xf numFmtId="0" fontId="53" fillId="0" borderId="1" xfId="0" applyFont="1" applyFill="1" applyBorder="1" applyAlignment="1" applyProtection="1">
      <alignment vertical="center" wrapText="1"/>
      <protection locked="0"/>
    </xf>
    <xf numFmtId="0" fontId="54" fillId="0" borderId="1" xfId="0" applyNumberFormat="1" applyFont="1" applyBorder="1" applyAlignment="1" applyProtection="1"/>
    <xf numFmtId="0" fontId="55" fillId="0" borderId="1" xfId="0" applyFont="1" applyBorder="1" applyProtection="1"/>
    <xf numFmtId="0" fontId="55" fillId="0" borderId="23" xfId="0" applyFont="1" applyBorder="1" applyProtection="1">
      <protection locked="0"/>
    </xf>
    <xf numFmtId="0" fontId="56" fillId="0" borderId="1" xfId="0" applyFont="1" applyBorder="1" applyAlignment="1" applyProtection="1">
      <alignment vertical="center" wrapText="1"/>
      <protection locked="0"/>
    </xf>
    <xf numFmtId="2" fontId="55" fillId="0" borderId="1" xfId="0" applyNumberFormat="1" applyFont="1" applyBorder="1" applyProtection="1">
      <protection locked="0"/>
    </xf>
    <xf numFmtId="166" fontId="56" fillId="0" borderId="1" xfId="0" applyNumberFormat="1" applyFont="1" applyBorder="1" applyAlignment="1" applyProtection="1">
      <alignment vertical="center" wrapText="1"/>
    </xf>
    <xf numFmtId="0" fontId="55" fillId="0" borderId="1" xfId="0" applyNumberFormat="1" applyFont="1" applyBorder="1" applyAlignment="1" applyProtection="1">
      <alignment horizontal="center"/>
    </xf>
    <xf numFmtId="166" fontId="8" fillId="0" borderId="1" xfId="0" applyNumberFormat="1" applyFont="1" applyBorder="1" applyProtection="1">
      <protection locked="0"/>
    </xf>
    <xf numFmtId="166" fontId="8" fillId="0" borderId="12" xfId="0" applyNumberFormat="1" applyFont="1" applyBorder="1" applyProtection="1">
      <protection locked="0"/>
    </xf>
    <xf numFmtId="166" fontId="55" fillId="0" borderId="1" xfId="0" applyNumberFormat="1" applyFont="1" applyBorder="1" applyProtection="1">
      <protection locked="0"/>
    </xf>
    <xf numFmtId="2" fontId="41" fillId="11" borderId="1" xfId="0" applyNumberFormat="1" applyFont="1" applyFill="1" applyBorder="1" applyAlignment="1">
      <alignment horizontal="center" vertical="center" wrapText="1"/>
    </xf>
    <xf numFmtId="2" fontId="4" fillId="0" borderId="0" xfId="0" applyNumberFormat="1" applyFont="1" applyProtection="1">
      <protection locked="0"/>
    </xf>
    <xf numFmtId="0" fontId="5" fillId="0" borderId="1" xfId="0" applyFont="1" applyFill="1" applyBorder="1" applyAlignment="1" applyProtection="1">
      <alignment vertical="center" wrapText="1"/>
      <protection locked="0"/>
    </xf>
    <xf numFmtId="2" fontId="5" fillId="0" borderId="1" xfId="0" applyNumberFormat="1" applyFont="1" applyFill="1" applyBorder="1" applyAlignment="1" applyProtection="1">
      <alignment vertical="center" wrapText="1"/>
      <protection locked="0"/>
    </xf>
    <xf numFmtId="1" fontId="5" fillId="0" borderId="1" xfId="0" applyNumberFormat="1" applyFont="1" applyFill="1" applyBorder="1" applyAlignment="1" applyProtection="1">
      <alignment vertical="center" wrapText="1"/>
      <protection locked="0"/>
    </xf>
    <xf numFmtId="49" fontId="4" fillId="0" borderId="1" xfId="0" applyNumberFormat="1" applyFont="1" applyFill="1" applyBorder="1" applyProtection="1">
      <protection locked="0"/>
    </xf>
    <xf numFmtId="1" fontId="4" fillId="0" borderId="1" xfId="0" applyNumberFormat="1" applyFont="1" applyFill="1" applyBorder="1" applyProtection="1">
      <protection locked="0"/>
    </xf>
    <xf numFmtId="0" fontId="4" fillId="0" borderId="15" xfId="0" applyFont="1" applyFill="1" applyBorder="1" applyAlignment="1" applyProtection="1"/>
    <xf numFmtId="0" fontId="8" fillId="0" borderId="1" xfId="0" applyFont="1" applyFill="1" applyBorder="1" applyProtection="1"/>
    <xf numFmtId="14" fontId="4" fillId="0" borderId="15" xfId="0" applyNumberFormat="1" applyFont="1" applyFill="1" applyBorder="1" applyAlignment="1" applyProtection="1"/>
    <xf numFmtId="0" fontId="4" fillId="0" borderId="19" xfId="0" applyFont="1" applyFill="1" applyBorder="1" applyAlignment="1" applyProtection="1"/>
    <xf numFmtId="168" fontId="4" fillId="0" borderId="11" xfId="0" applyNumberFormat="1" applyFont="1" applyFill="1" applyBorder="1" applyAlignment="1" applyProtection="1"/>
    <xf numFmtId="0" fontId="4" fillId="0" borderId="0" xfId="0" applyFont="1" applyFill="1" applyAlignment="1" applyProtection="1">
      <protection locked="0"/>
    </xf>
    <xf numFmtId="0" fontId="4" fillId="0" borderId="1" xfId="0" applyFont="1" applyFill="1" applyBorder="1" applyAlignment="1" applyProtection="1"/>
    <xf numFmtId="14" fontId="4" fillId="0" borderId="1" xfId="0" applyNumberFormat="1" applyFont="1" applyFill="1" applyBorder="1" applyAlignment="1" applyProtection="1"/>
    <xf numFmtId="0" fontId="4" fillId="0" borderId="14" xfId="0" applyFont="1" applyFill="1" applyBorder="1" applyAlignment="1" applyProtection="1"/>
    <xf numFmtId="0" fontId="4" fillId="0" borderId="1" xfId="0" applyFont="1" applyFill="1" applyBorder="1" applyProtection="1">
      <protection locked="0"/>
    </xf>
    <xf numFmtId="0" fontId="7" fillId="0" borderId="1" xfId="0" applyFont="1" applyFill="1" applyBorder="1" applyProtection="1">
      <protection locked="0"/>
    </xf>
    <xf numFmtId="0" fontId="4" fillId="0" borderId="12" xfId="0" applyFont="1" applyFill="1" applyBorder="1" applyAlignment="1" applyProtection="1"/>
    <xf numFmtId="2" fontId="53" fillId="0" borderId="1" xfId="0" applyNumberFormat="1" applyFont="1" applyFill="1" applyBorder="1" applyAlignment="1" applyProtection="1">
      <alignment vertical="center" wrapText="1"/>
      <protection locked="0"/>
    </xf>
    <xf numFmtId="1" fontId="53" fillId="0" borderId="1" xfId="0" applyNumberFormat="1" applyFont="1" applyFill="1" applyBorder="1" applyAlignment="1" applyProtection="1">
      <alignment vertical="center" wrapText="1"/>
      <protection locked="0"/>
    </xf>
    <xf numFmtId="49" fontId="53" fillId="0" borderId="1" xfId="0" applyNumberFormat="1" applyFont="1" applyFill="1" applyBorder="1" applyAlignment="1" applyProtection="1">
      <alignment vertical="center" wrapText="1"/>
      <protection locked="0"/>
    </xf>
    <xf numFmtId="49" fontId="54" fillId="0" borderId="1" xfId="0" applyNumberFormat="1" applyFont="1" applyFill="1" applyBorder="1" applyAlignment="1" applyProtection="1">
      <protection locked="0"/>
    </xf>
    <xf numFmtId="1" fontId="54" fillId="0" borderId="1" xfId="0" applyNumberFormat="1" applyFont="1" applyFill="1" applyBorder="1" applyAlignment="1" applyProtection="1">
      <protection locked="0"/>
    </xf>
    <xf numFmtId="0" fontId="54" fillId="0" borderId="1" xfId="0" applyNumberFormat="1" applyFont="1" applyFill="1" applyBorder="1" applyAlignment="1" applyProtection="1"/>
    <xf numFmtId="0" fontId="55" fillId="0" borderId="1" xfId="0" applyFont="1" applyFill="1" applyBorder="1" applyProtection="1"/>
    <xf numFmtId="170" fontId="54" fillId="0" borderId="1" xfId="0" applyNumberFormat="1" applyFont="1" applyFill="1" applyBorder="1" applyAlignment="1" applyProtection="1"/>
    <xf numFmtId="0" fontId="54" fillId="0" borderId="14" xfId="0" applyFont="1" applyFill="1" applyBorder="1" applyAlignment="1" applyProtection="1"/>
    <xf numFmtId="168" fontId="54" fillId="0" borderId="11" xfId="0" applyNumberFormat="1" applyFont="1" applyFill="1" applyBorder="1" applyAlignment="1" applyProtection="1"/>
    <xf numFmtId="0" fontId="4" fillId="0" borderId="0" xfId="0" applyFont="1" applyFill="1" applyProtection="1">
      <protection locked="0"/>
    </xf>
    <xf numFmtId="2" fontId="4" fillId="0" borderId="0" xfId="0" applyNumberFormat="1" applyFont="1" applyFill="1" applyProtection="1">
      <protection locked="0"/>
    </xf>
    <xf numFmtId="1" fontId="4" fillId="0" borderId="0" xfId="0" applyNumberFormat="1" applyFont="1" applyFill="1" applyProtection="1">
      <protection locked="0"/>
    </xf>
    <xf numFmtId="0" fontId="7" fillId="0" borderId="0" xfId="0" applyFont="1" applyFill="1" applyProtection="1">
      <protection locked="0"/>
    </xf>
    <xf numFmtId="1" fontId="7" fillId="0" borderId="0" xfId="0" applyNumberFormat="1" applyFont="1" applyFill="1" applyProtection="1">
      <protection locked="0"/>
    </xf>
    <xf numFmtId="0" fontId="7" fillId="0" borderId="0" xfId="0" applyFont="1" applyFill="1" applyProtection="1"/>
    <xf numFmtId="0" fontId="4" fillId="0" borderId="0" xfId="0" applyFont="1" applyFill="1" applyProtection="1"/>
    <xf numFmtId="0" fontId="8" fillId="0" borderId="1" xfId="0" applyFont="1" applyFill="1" applyBorder="1" applyProtection="1">
      <protection locked="0"/>
    </xf>
    <xf numFmtId="3" fontId="8" fillId="0" borderId="1" xfId="0" applyNumberFormat="1" applyFont="1" applyFill="1" applyBorder="1" applyAlignment="1" applyProtection="1">
      <alignment vertical="center" wrapText="1"/>
      <protection locked="0"/>
    </xf>
    <xf numFmtId="0" fontId="8" fillId="0" borderId="1" xfId="0" applyFont="1" applyFill="1" applyBorder="1" applyAlignment="1" applyProtection="1">
      <alignment horizontal="center"/>
    </xf>
    <xf numFmtId="9" fontId="8" fillId="0" borderId="1" xfId="2" applyFont="1" applyFill="1" applyBorder="1" applyAlignment="1" applyProtection="1">
      <alignment horizontal="center"/>
    </xf>
    <xf numFmtId="169" fontId="8" fillId="0" borderId="1" xfId="4" applyNumberFormat="1" applyFont="1" applyFill="1" applyBorder="1" applyProtection="1"/>
    <xf numFmtId="0" fontId="8" fillId="0" borderId="0" xfId="0" applyFont="1" applyFill="1" applyProtection="1">
      <protection locked="0"/>
    </xf>
    <xf numFmtId="0" fontId="8" fillId="0" borderId="0" xfId="0" applyFont="1" applyFill="1"/>
    <xf numFmtId="2" fontId="8" fillId="0" borderId="1" xfId="0" applyNumberFormat="1" applyFont="1" applyFill="1" applyBorder="1" applyAlignment="1" applyProtection="1">
      <alignment vertical="center" wrapText="1"/>
      <protection locked="0"/>
    </xf>
    <xf numFmtId="0" fontId="8" fillId="0" borderId="12" xfId="0" applyFont="1" applyFill="1" applyBorder="1" applyAlignment="1" applyProtection="1">
      <alignment horizontal="center"/>
    </xf>
    <xf numFmtId="9" fontId="8" fillId="0" borderId="12" xfId="2" applyFont="1" applyFill="1" applyBorder="1" applyAlignment="1" applyProtection="1">
      <alignment horizontal="center"/>
    </xf>
    <xf numFmtId="169" fontId="8" fillId="0" borderId="12" xfId="4" applyNumberFormat="1" applyFont="1" applyFill="1" applyBorder="1" applyProtection="1"/>
    <xf numFmtId="0" fontId="8" fillId="0" borderId="12" xfId="0" applyFont="1" applyFill="1" applyBorder="1" applyProtection="1"/>
    <xf numFmtId="0" fontId="55" fillId="0" borderId="1" xfId="0" applyFont="1" applyFill="1" applyBorder="1" applyProtection="1">
      <protection locked="0"/>
    </xf>
    <xf numFmtId="2" fontId="55" fillId="0" borderId="1" xfId="0" applyNumberFormat="1" applyFont="1" applyFill="1" applyBorder="1" applyAlignment="1" applyProtection="1">
      <alignment vertical="center" wrapText="1"/>
      <protection locked="0"/>
    </xf>
    <xf numFmtId="0" fontId="55" fillId="0" borderId="1" xfId="0" applyFont="1" applyFill="1" applyBorder="1" applyAlignment="1" applyProtection="1">
      <alignment horizontal="center"/>
    </xf>
    <xf numFmtId="9" fontId="55" fillId="0" borderId="1" xfId="0" applyNumberFormat="1" applyFont="1" applyFill="1" applyBorder="1" applyAlignment="1" applyProtection="1">
      <alignment horizontal="center"/>
    </xf>
    <xf numFmtId="169" fontId="55" fillId="0" borderId="1" xfId="0" applyNumberFormat="1" applyFont="1" applyFill="1" applyBorder="1" applyProtection="1"/>
    <xf numFmtId="49" fontId="5" fillId="0" borderId="1" xfId="0" applyNumberFormat="1" applyFont="1" applyFill="1" applyBorder="1" applyAlignment="1" applyProtection="1">
      <alignment vertical="center" wrapText="1"/>
      <protection locked="0"/>
    </xf>
    <xf numFmtId="0" fontId="9" fillId="14" borderId="1" xfId="6" applyFont="1" applyFill="1" applyBorder="1" applyAlignment="1">
      <alignment horizontal="left" vertical="center" wrapText="1"/>
    </xf>
    <xf numFmtId="0" fontId="29" fillId="0" borderId="1" xfId="6" applyFont="1" applyBorder="1" applyAlignment="1">
      <alignment horizontal="left" vertical="top" wrapText="1"/>
    </xf>
    <xf numFmtId="0" fontId="33" fillId="0" borderId="0" xfId="6" applyFont="1" applyAlignment="1">
      <alignment horizontal="left" vertical="center" wrapText="1"/>
    </xf>
    <xf numFmtId="0" fontId="29" fillId="0" borderId="1" xfId="6" applyFont="1" applyBorder="1" applyAlignment="1">
      <alignment horizontal="left" vertical="center" wrapText="1"/>
    </xf>
    <xf numFmtId="0" fontId="9" fillId="14" borderId="1" xfId="6" applyFont="1" applyFill="1" applyBorder="1" applyAlignment="1">
      <alignment horizontal="center" vertical="center" wrapText="1"/>
    </xf>
    <xf numFmtId="0" fontId="8" fillId="0" borderId="21" xfId="6" applyFont="1" applyBorder="1" applyAlignment="1">
      <alignment horizontal="left" vertical="top" wrapText="1"/>
    </xf>
    <xf numFmtId="0" fontId="8" fillId="0" borderId="10" xfId="6" applyFont="1" applyBorder="1" applyAlignment="1">
      <alignment horizontal="left" vertical="top" wrapText="1"/>
    </xf>
    <xf numFmtId="0" fontId="8" fillId="0" borderId="22" xfId="6" applyFont="1" applyBorder="1" applyAlignment="1">
      <alignment horizontal="left" vertical="top" wrapText="1"/>
    </xf>
    <xf numFmtId="0" fontId="8" fillId="0" borderId="20" xfId="6" applyFont="1" applyBorder="1" applyAlignment="1">
      <alignment horizontal="left" vertical="top" wrapText="1"/>
    </xf>
    <xf numFmtId="0" fontId="8" fillId="0" borderId="0" xfId="6" applyFont="1" applyAlignment="1">
      <alignment horizontal="left" vertical="top" wrapText="1"/>
    </xf>
    <xf numFmtId="0" fontId="8" fillId="0" borderId="18" xfId="6" applyFont="1" applyBorder="1" applyAlignment="1">
      <alignment horizontal="left" vertical="top" wrapText="1"/>
    </xf>
    <xf numFmtId="0" fontId="8" fillId="0" borderId="1" xfId="6" applyFont="1" applyBorder="1" applyAlignment="1">
      <alignment horizontal="left" vertical="center" wrapText="1"/>
    </xf>
    <xf numFmtId="0" fontId="30" fillId="14" borderId="1" xfId="6" applyFont="1" applyFill="1" applyBorder="1" applyAlignment="1">
      <alignment horizontal="left" vertical="center" wrapText="1"/>
    </xf>
    <xf numFmtId="14" fontId="8" fillId="0" borderId="1" xfId="6" applyNumberFormat="1" applyFont="1" applyBorder="1" applyAlignment="1">
      <alignment horizontal="left" vertical="center" wrapText="1"/>
    </xf>
    <xf numFmtId="0" fontId="8" fillId="0" borderId="0" xfId="6" applyFont="1" applyAlignment="1">
      <alignment horizontal="left" vertical="center" wrapText="1"/>
    </xf>
    <xf numFmtId="0" fontId="8" fillId="14" borderId="1" xfId="6" applyFont="1" applyFill="1" applyBorder="1" applyAlignment="1">
      <alignment horizontal="left" vertical="center" wrapText="1"/>
    </xf>
    <xf numFmtId="0" fontId="6" fillId="14" borderId="1" xfId="6" applyFont="1" applyFill="1" applyBorder="1" applyAlignment="1">
      <alignment horizontal="left" vertical="center" wrapText="1"/>
    </xf>
    <xf numFmtId="0" fontId="38" fillId="11" borderId="6" xfId="0" applyFont="1" applyFill="1" applyBorder="1" applyAlignment="1" applyProtection="1">
      <alignment horizontal="center" vertical="center" wrapText="1"/>
    </xf>
    <xf numFmtId="2" fontId="38" fillId="11" borderId="6" xfId="0" applyNumberFormat="1" applyFont="1" applyFill="1" applyBorder="1" applyAlignment="1" applyProtection="1">
      <alignment horizontal="center" vertical="center" wrapText="1"/>
    </xf>
    <xf numFmtId="0" fontId="38" fillId="11" borderId="7" xfId="0" applyFont="1" applyFill="1" applyBorder="1" applyAlignment="1" applyProtection="1">
      <alignment horizontal="center" vertical="center" wrapText="1"/>
    </xf>
    <xf numFmtId="1" fontId="38" fillId="7" borderId="4" xfId="0" applyNumberFormat="1" applyFont="1" applyFill="1" applyBorder="1" applyAlignment="1" applyProtection="1">
      <alignment horizontal="center" vertical="center" wrapText="1"/>
    </xf>
    <xf numFmtId="1" fontId="38" fillId="7" borderId="3" xfId="0" applyNumberFormat="1" applyFont="1" applyFill="1" applyBorder="1" applyAlignment="1" applyProtection="1">
      <alignment horizontal="center" vertical="center" wrapText="1"/>
    </xf>
    <xf numFmtId="0" fontId="38" fillId="5" borderId="3" xfId="0" applyFont="1" applyFill="1" applyBorder="1" applyAlignment="1" applyProtection="1">
      <alignment horizontal="center" vertical="center" wrapText="1"/>
    </xf>
    <xf numFmtId="0" fontId="38" fillId="5" borderId="5" xfId="0" applyFont="1" applyFill="1" applyBorder="1" applyAlignment="1" applyProtection="1">
      <alignment horizontal="center" vertical="center" wrapText="1"/>
    </xf>
    <xf numFmtId="0" fontId="38" fillId="4" borderId="2" xfId="0" applyFont="1" applyFill="1" applyBorder="1" applyAlignment="1" applyProtection="1">
      <alignment horizontal="center" vertical="center" wrapText="1"/>
    </xf>
    <xf numFmtId="0" fontId="38" fillId="6" borderId="8" xfId="0" applyFont="1" applyFill="1" applyBorder="1" applyAlignment="1" applyProtection="1">
      <alignment horizontal="center" vertical="center" wrapText="1"/>
    </xf>
    <xf numFmtId="0" fontId="38" fillId="6" borderId="6" xfId="0" applyFont="1" applyFill="1" applyBorder="1" applyAlignment="1" applyProtection="1">
      <alignment horizontal="center" vertical="center" wrapText="1"/>
    </xf>
    <xf numFmtId="0" fontId="43" fillId="8" borderId="6" xfId="0" applyFont="1" applyFill="1" applyBorder="1" applyAlignment="1" applyProtection="1">
      <alignment horizontal="center"/>
    </xf>
    <xf numFmtId="0" fontId="43" fillId="9" borderId="6" xfId="0" applyFont="1" applyFill="1" applyBorder="1" applyAlignment="1" applyProtection="1">
      <alignment horizontal="center"/>
    </xf>
    <xf numFmtId="0" fontId="39" fillId="3" borderId="16" xfId="0" applyFont="1" applyFill="1" applyBorder="1" applyAlignment="1" applyProtection="1">
      <alignment horizontal="center" vertical="center" wrapText="1"/>
    </xf>
    <xf numFmtId="0" fontId="39" fillId="3" borderId="17" xfId="0" applyFont="1" applyFill="1" applyBorder="1" applyAlignment="1" applyProtection="1">
      <alignment horizontal="center" vertical="center" wrapText="1"/>
    </xf>
    <xf numFmtId="0" fontId="48" fillId="0" borderId="0" xfId="0" applyFont="1" applyAlignment="1">
      <alignment horizontal="left" vertical="center" wrapText="1"/>
    </xf>
  </cellXfs>
  <cellStyles count="9">
    <cellStyle name="Accent1" xfId="8" builtinId="29"/>
    <cellStyle name="Lien hypertexte" xfId="7" builtinId="8"/>
    <cellStyle name="Milliers" xfId="4" builtinId="3"/>
    <cellStyle name="Normal" xfId="0" builtinId="0"/>
    <cellStyle name="Normal 2" xfId="5"/>
    <cellStyle name="Normal 3" xfId="6"/>
    <cellStyle name="Pourcentage" xfId="2" builtinId="5"/>
    <cellStyle name="Satisfaisant" xfId="1" builtinId="26"/>
    <cellStyle name="Titre 1" xfId="3" builtinId="16"/>
  </cellStyles>
  <dxfs count="120">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color rgb="FF9C5700"/>
      </font>
      <fill>
        <patternFill>
          <bgColor rgb="FFFFEB9C"/>
        </patternFill>
      </fill>
    </dxf>
    <dxf>
      <font>
        <color rgb="FF9C0006"/>
      </font>
      <fill>
        <patternFill patternType="solid">
          <bgColor rgb="FFFFC7CE"/>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numFmt numFmtId="169" formatCode="_(* #,##0_);_(* \(#,##0\);_(*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numFmt numFmtId="169" formatCode="_(* #,##0_);_(* \(#,##0\);_(*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numFmt numFmtId="13"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ill>
        <patternFill patternType="none">
          <fgColor indexed="64"/>
          <bgColor auto="1"/>
        </patternFill>
      </fill>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0"/>
        <color theme="1"/>
        <name val="Corbel"/>
        <scheme val="none"/>
      </font>
      <numFmt numFmtId="168" formatCode="_(* #,##0.0_);_(* \(#,##0.0\);_(* &quot;-&quot;??_);_(@_)"/>
      <fill>
        <patternFill patternType="none">
          <fgColor indexed="64"/>
          <bgColor auto="1"/>
        </patternFill>
      </fill>
      <alignment horizontal="general" vertical="bottom"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protection locked="1" hidden="0"/>
    </dxf>
    <dxf>
      <font>
        <b val="0"/>
        <i val="0"/>
        <strike val="0"/>
        <condense val="0"/>
        <extend val="0"/>
        <outline val="0"/>
        <shadow val="0"/>
        <u val="none"/>
        <vertAlign val="baseline"/>
        <sz val="10"/>
        <color theme="1"/>
        <name val="Corbel"/>
        <scheme val="none"/>
      </font>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70" formatCode="d/m/yyyy"/>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0" formatCode="General"/>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1" formatCode="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orbel"/>
        <scheme val="none"/>
      </font>
      <numFmt numFmtId="30" formatCode="@"/>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30" formatCode="@"/>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2"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rder>
    </dxf>
    <dxf>
      <fill>
        <patternFill patternType="none">
          <fgColor indexed="64"/>
          <bgColor auto="1"/>
        </patternFill>
      </fill>
    </dxf>
    <dxf>
      <font>
        <strike val="0"/>
        <outline val="0"/>
        <shadow val="0"/>
        <u val="none"/>
        <vertAlign val="baseline"/>
        <sz val="12"/>
      </font>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xmlns=""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id="1" name="GroupMember" displayName="GroupMember" ref="A2:AI453" totalsRowShown="0" headerRowDxfId="119" dataDxfId="118" tableBorderDxfId="117">
  <autoFilter ref="A2:AI453"/>
  <tableColumns count="35">
    <tableColumn id="1" name="1. Identifiant interne d’exploitation agricole*" dataDxfId="116"/>
    <tableColumn id="2" name="2. Identifiant national d’exploitation agricole**" dataDxfId="115"/>
    <tableColumn id="3" name="3. Identifiant interne d’exploitation agricole*" dataDxfId="114"/>
    <tableColumn id="4" name="4. Village*" dataDxfId="113"/>
    <tableColumn id="5" name="5. Ville" dataDxfId="112"/>
    <tableColumn id="6" name="6. District/État/Province*" dataDxfId="111"/>
    <tableColumn id="7" name="7. Région d’inspection interne" dataDxfId="110"/>
    <tableColumn id="8" name="8. Superficie totale de l’exploitation agricole (ha)*" dataDxfId="109"/>
    <tableColumn id="9" name="9. Type d’exploitation agricole*" dataDxfId="108"/>
    <tableColumn id="10" name="10. Nombre d’unités agricoles*" dataDxfId="107"/>
    <tableColumn id="11" name="11. Première année de certification RA*" dataDxfId="106"/>
    <tableColumn id="12" name="12. Prénom*" dataDxfId="105"/>
    <tableColumn id="13" name="13. Nom*" dataDxfId="104"/>
    <tableColumn id="14" name="14. Numéro de téléphone**" dataDxfId="103"/>
    <tableColumn id="15" name="15. Numéro d’identification national**" dataDxfId="102"/>
    <tableColumn id="16" name="16. Genre*" dataDxfId="101"/>
    <tableColumn id="17" name="17. Année de naissance*" dataDxfId="100"/>
    <tableColumn id="18" name="18. Taille du ménage*" dataDxfId="99"/>
    <tableColumn id="19" name="19. Nom" dataDxfId="98"/>
    <tableColumn id="20" name="20. Nom" dataDxfId="97"/>
    <tableColumn id="21" name="21. Numéro de téléphone" dataDxfId="96"/>
    <tableColumn id="22" name="22. Numéro d’identification national" dataDxfId="95"/>
    <tableColumn id="23" name="23. Genre" dataDxfId="94"/>
    <tableColumn id="24" name="24. Nombre de travailleurs permanents*" dataDxfId="93"/>
    <tableColumn id="25" name="25. Estimation du nombre de travailleurs temporaires par an*" dataDxfId="92"/>
    <tableColumn id="26" name="26. Nom de l’inspecteur interne*" dataDxfId="91"/>
    <tableColumn id="27" name="27. Année de l’inspection interne*" dataDxfId="90"/>
    <tableColumn id="28" name="28. Mois de l’inspection interne*" dataDxfId="89"/>
    <tableColumn id="29" name="29. Jour de l’inspection interne*" dataDxfId="88"/>
    <tableColumn id="30" name="1. Identifiant interne de membre du groupe présent sur la feuille 2. Produit agricole certifié" dataDxfId="87">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name="1. Identifiant interne de membre du groupe présent sur la feuille 3. Unité agricole" dataDxfId="86">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name="Nom des membres du groupe" dataDxfId="85">
      <calculatedColumnFormula>IFERROR(CONCATENATE(L3," ",M3),"")</calculatedColumnFormula>
    </tableColumn>
    <tableColumn id="31" name="Date d’inspection interne" dataDxfId="84">
      <calculatedColumnFormula>CONCATENATE(AC3,"/",AB3,"/",AA3)</calculatedColumnFormula>
    </tableColumn>
    <tableColumn id="32" name="Nbre d’inspections internes effectuées ce jour-là par cet inspecteur" dataDxfId="83">
      <calculatedColumnFormula>COUNTIFS(Z:Z,Z3,AG:AG,AG3)</calculatedColumnFormula>
    </tableColumn>
    <tableColumn id="33" name="Nbre total de travailleurs (si temporaire = 1 mois)" dataDxfId="82">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id="2" name="CertifiedCrop" displayName="CertifiedCrop" ref="A2:R453" totalsRowShown="0" headerRowDxfId="81" dataDxfId="80" tableBorderDxfId="79">
  <autoFilter ref="A2:R453"/>
  <tableColumns count="18">
    <tableColumn id="1" name="1. Identifiant interne d’exploitation agricole*" dataDxfId="78"/>
    <tableColumn id="2" name="2. Produit agricole certifié*" dataDxfId="77"/>
    <tableColumn id="3" name="3. Variété**" dataDxfId="76"/>
    <tableColumn id="4" name="4. Superficie des produits agricoles certifiés * _x000a_(ha)" dataDxfId="75"/>
    <tableColumn id="5" name="5. Estimation totale de la récolte de l’année en cours* _x000a_(en kg ou en tiges de fleurs)" dataDxfId="74"/>
    <tableColumn id="6" name="6. Récolte totale de l’année précédente* _x000a_(en kg ou en tiges de fleurs)" dataDxfId="73"/>
    <tableColumn id="7" name="7. Volume vendu/livré au groupe l’année précédente *_x000a_(en kg ou en tiges de fleurs)" dataDxfId="72"/>
    <tableColumn id="8" name="8. Volume vendu/livré au groupe les 2 années précédentes **_x000a_(en kg ou en tiges de fleurs)" dataDxfId="71"/>
    <tableColumn id="9" name="9. Volume vendu/livré au groupe les 3 années précédentes **_x000a_(en kg ou en tiges de fleurs)" dataDxfId="70"/>
    <tableColumn id="17" name="1. Identifiant interne de l’exploitation agricole présent sur la feuille 1. Membre du groupe" dataDxfId="69">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name="2. Produit agricole certifié et 3. La combinaison de variétés est présente sur la liste des produits agricoles de la feuille." dataDxfId="68">
      <calculatedColumnFormula array="1">IF(ISBLANK(CertifiedCrop[[#This Row],[2. Produit agricole certifié*]]),"",IF(ISERROR(MATCH(1,(#REF!=CertifiedCrop[[#This Row],[2. Produit agricole certifié*]])*(#REF!=CertifiedCrop[[#This Row],[3. Variété**]]),0)),FALSE,TRUE))</calculatedColumnFormula>
    </tableColumn>
    <tableColumn id="10" name="Le volume vendu est supérieur à la récolte totale" dataDxfId="67">
      <calculatedColumnFormula>IF((F3-G3)&lt;0,"!","")</calculatedColumnFormula>
    </tableColumn>
    <tableColumn id="11" name="Croissance de la récolte" dataDxfId="66">
      <calculatedColumnFormula>IFERROR(IF((F3-G3)/G3&gt;25%,"!",IF((F3-G3)/G3&lt;-25%,"!","")),"")</calculatedColumnFormula>
    </tableColumn>
    <tableColumn id="12" name="Croissance du volume des ventes" dataDxfId="65">
      <calculatedColumnFormula>IFERROR(IF((G3-H3)/H3&gt;25%,"!",IF((G3-H3)/H3&lt;-25%,"!","")),"")</calculatedColumnFormula>
    </tableColumn>
    <tableColumn id="13" name="Rendement _x000a_estimé/ha" dataDxfId="64">
      <calculatedColumnFormula>IFERROR(E3/D3,"")</calculatedColumnFormula>
    </tableColumn>
    <tableColumn id="14" name="Rendement/ha_x000a_de l’année précédente" dataDxfId="63">
      <calculatedColumnFormula>IFERROR(F3/D3,"")</calculatedColumnFormula>
    </tableColumn>
    <tableColumn id="15" name="Superficie certifiée moins la superficie totale de l’exploitation" dataDxfId="62">
      <calculatedColumnFormula>IFERROR((VLOOKUP(A3,GM_Table,8,FALSE)-SUMIFS(D:D,A:A,A3,B:B,B3,C:C,C3)),"")</calculatedColumnFormula>
    </tableColumn>
    <tableColumn id="16" name="Membre du groupe" dataDxfId="61">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3" name="FarmUnit" displayName="FarmUnit" ref="A2:J536" totalsRowShown="0" headerRowDxfId="60" tableBorderDxfId="59">
  <autoFilter ref="A2:J536"/>
  <tableColumns count="10">
    <tableColumn id="1" name="1. Identifiant interne d’exploitation agricole*" dataDxfId="58"/>
    <tableColumn id="2" name="2. Identifiant d’unité agricole*" dataDxfId="57"/>
    <tableColumn id="3" name="3. Superficie de l’unité agricole (ha)*" dataDxfId="56"/>
    <tableColumn id="4" name="4. Latitude (format DD)**" dataDxfId="55"/>
    <tableColumn id="5" name="5. Longitude (format DD)**" dataDxfId="54"/>
    <tableColumn id="10" name="1. Identifiant interne de l’exploitation agricole présent sur la feuille 1. Membre du groupe" dataDxfId="53">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name="Vérification de la latitude" dataDxfId="52">
      <calculatedColumnFormula>IF(D3=0,"",D3)</calculatedColumnFormula>
    </tableColumn>
    <tableColumn id="7" name="Vérification de la longitude" dataDxfId="51">
      <calculatedColumnFormula>IF(E3=0,"",E3)</calculatedColumnFormula>
    </tableColumn>
    <tableColumn id="8" name="S’agit-il de la plus grande unité agricole" dataDxfId="50">
      <calculatedColumnFormula array="1">IF(ISBLANK(C3),"",IF(C3=MAX(IF(FarmUnit[1. Identifiant interne d’exploitation agricole*]=A3,FarmUnit[3. Superficie de l’unité agricole (ha)*])),"!","-"))</calculatedColumnFormula>
    </tableColumn>
    <tableColumn id="9" name="Membre du groupe" dataDxfId="49">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5" name="Croplist6" displayName="Croplist6" ref="A1:D372" totalsRowShown="0" dataDxfId="48">
  <autoFilter ref="A1:D372"/>
  <tableColumns count="4">
    <tableColumn id="1" name="Nom final du produit agricole" dataDxfId="47"/>
    <tableColumn id="2" name="Variété finale" dataDxfId="46"/>
    <tableColumn id="3" name="Champ d’application de la certification (si aucun autre produit agricole RA)" dataDxfId="45"/>
    <tableColumn id="4" name="Catégorie" dataDxfId="44"/>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175259"/>
  </sheetPr>
  <dimension ref="A1:M36"/>
  <sheetViews>
    <sheetView showGridLines="0" showWhiteSpace="0" zoomScaleNormal="100" workbookViewId="0">
      <selection activeCell="D32" sqref="D32"/>
    </sheetView>
  </sheetViews>
  <sheetFormatPr baseColWidth="10" defaultColWidth="10.7109375" defaultRowHeight="15" x14ac:dyDescent="0.25"/>
  <cols>
    <col min="1" max="5" width="10.7109375" style="29"/>
    <col min="6" max="6" width="11.7109375" style="29" customWidth="1"/>
    <col min="7" max="7" width="15.42578125" style="29" customWidth="1"/>
    <col min="8" max="16384" width="10.7109375" style="29"/>
  </cols>
  <sheetData>
    <row r="1" spans="1:13" ht="43.5" x14ac:dyDescent="0.25">
      <c r="A1" s="28" t="s">
        <v>296</v>
      </c>
    </row>
    <row r="2" spans="1:13" ht="25.5" x14ac:dyDescent="0.25">
      <c r="A2" s="30" t="s">
        <v>297</v>
      </c>
    </row>
    <row r="3" spans="1:13" ht="18" x14ac:dyDescent="0.25">
      <c r="A3" s="31" t="s">
        <v>0</v>
      </c>
    </row>
    <row r="4" spans="1:13" ht="16.149999999999999" customHeight="1" x14ac:dyDescent="0.25">
      <c r="F4" s="32" t="s">
        <v>298</v>
      </c>
    </row>
    <row r="5" spans="1:13" ht="18" customHeight="1" x14ac:dyDescent="0.25">
      <c r="A5" s="31"/>
      <c r="F5" s="225" t="s">
        <v>299</v>
      </c>
      <c r="G5" s="225"/>
      <c r="H5" s="225"/>
      <c r="I5" s="225"/>
      <c r="J5" s="225"/>
      <c r="K5" s="225"/>
      <c r="L5" s="225"/>
      <c r="M5" s="225"/>
    </row>
    <row r="6" spans="1:13" x14ac:dyDescent="0.25">
      <c r="F6" s="225"/>
      <c r="G6" s="225"/>
      <c r="H6" s="225"/>
      <c r="I6" s="225"/>
      <c r="J6" s="225"/>
      <c r="K6" s="225"/>
      <c r="L6" s="225"/>
      <c r="M6" s="225"/>
    </row>
    <row r="7" spans="1:13" x14ac:dyDescent="0.25">
      <c r="F7" s="225"/>
      <c r="G7" s="225"/>
      <c r="H7" s="225"/>
      <c r="I7" s="225"/>
      <c r="J7" s="225"/>
      <c r="K7" s="225"/>
      <c r="L7" s="225"/>
      <c r="M7" s="225"/>
    </row>
    <row r="8" spans="1:13" x14ac:dyDescent="0.25">
      <c r="F8" s="225"/>
      <c r="G8" s="225"/>
      <c r="H8" s="225"/>
      <c r="I8" s="225"/>
      <c r="J8" s="225"/>
      <c r="K8" s="225"/>
      <c r="L8" s="225"/>
      <c r="M8" s="225"/>
    </row>
    <row r="9" spans="1:13" ht="16.149999999999999" customHeight="1" x14ac:dyDescent="0.25">
      <c r="F9" s="33" t="s">
        <v>300</v>
      </c>
    </row>
    <row r="10" spans="1:13" ht="16.149999999999999" customHeight="1" x14ac:dyDescent="0.25">
      <c r="F10" s="230" t="s">
        <v>301</v>
      </c>
      <c r="G10" s="230"/>
      <c r="H10" s="230"/>
      <c r="I10" s="230"/>
      <c r="J10" s="230"/>
      <c r="K10" s="230"/>
      <c r="L10" s="230"/>
      <c r="M10" s="230"/>
    </row>
    <row r="11" spans="1:13" ht="23.65" customHeight="1" x14ac:dyDescent="0.25">
      <c r="F11" s="230"/>
      <c r="G11" s="230"/>
      <c r="H11" s="230"/>
      <c r="I11" s="230"/>
      <c r="J11" s="230"/>
      <c r="K11" s="230"/>
      <c r="L11" s="230"/>
      <c r="M11" s="230"/>
    </row>
    <row r="12" spans="1:13" ht="16.149999999999999" customHeight="1" x14ac:dyDescent="0.25">
      <c r="F12" s="124"/>
      <c r="G12" s="124"/>
      <c r="H12" s="124"/>
      <c r="I12" s="124"/>
      <c r="J12" s="124"/>
      <c r="K12" s="124"/>
      <c r="L12" s="124"/>
      <c r="M12" s="124"/>
    </row>
    <row r="13" spans="1:13" ht="18.600000000000001" customHeight="1" x14ac:dyDescent="0.25">
      <c r="F13" s="216" t="s">
        <v>302</v>
      </c>
      <c r="G13" s="231"/>
      <c r="H13" s="231"/>
      <c r="I13" s="231"/>
      <c r="J13" s="232" t="s">
        <v>303</v>
      </c>
      <c r="K13" s="232"/>
      <c r="L13" s="232" t="s">
        <v>304</v>
      </c>
      <c r="M13" s="232"/>
    </row>
    <row r="14" spans="1:13" ht="22.15" customHeight="1" x14ac:dyDescent="0.25">
      <c r="F14" s="219" t="s">
        <v>305</v>
      </c>
      <c r="G14" s="219"/>
      <c r="H14" s="219"/>
      <c r="I14" s="219"/>
      <c r="J14" s="219" t="s">
        <v>1</v>
      </c>
      <c r="K14" s="219"/>
      <c r="L14" s="219">
        <v>1.2</v>
      </c>
      <c r="M14" s="219"/>
    </row>
    <row r="15" spans="1:13" s="34" customFormat="1" ht="31.9" customHeight="1" x14ac:dyDescent="0.25">
      <c r="F15" s="220" t="s">
        <v>306</v>
      </c>
      <c r="G15" s="220"/>
      <c r="H15" s="228" t="s">
        <v>307</v>
      </c>
      <c r="I15" s="228"/>
      <c r="J15" s="216" t="s">
        <v>308</v>
      </c>
      <c r="K15" s="216"/>
      <c r="L15" s="216" t="s">
        <v>309</v>
      </c>
      <c r="M15" s="216"/>
    </row>
    <row r="16" spans="1:13" ht="18.600000000000001" customHeight="1" x14ac:dyDescent="0.25">
      <c r="F16" s="227" t="s">
        <v>310</v>
      </c>
      <c r="G16" s="227"/>
      <c r="H16" s="229" t="s">
        <v>2</v>
      </c>
      <c r="I16" s="227"/>
      <c r="J16" s="227" t="s">
        <v>311</v>
      </c>
      <c r="K16" s="227"/>
      <c r="L16" s="227" t="s">
        <v>312</v>
      </c>
      <c r="M16" s="227"/>
    </row>
    <row r="17" spans="1:13" ht="18.600000000000001" customHeight="1" x14ac:dyDescent="0.25">
      <c r="F17" s="220" t="s">
        <v>313</v>
      </c>
      <c r="G17" s="220"/>
      <c r="H17" s="220"/>
      <c r="I17" s="220"/>
      <c r="J17" s="220" t="s">
        <v>314</v>
      </c>
      <c r="K17" s="220"/>
      <c r="L17" s="220"/>
      <c r="M17" s="220"/>
    </row>
    <row r="18" spans="1:13" ht="26.65" customHeight="1" x14ac:dyDescent="0.25">
      <c r="F18" s="217" t="s">
        <v>315</v>
      </c>
      <c r="G18" s="217"/>
      <c r="H18" s="217"/>
      <c r="I18" s="217"/>
      <c r="J18" s="217" t="s">
        <v>316</v>
      </c>
      <c r="K18" s="217"/>
      <c r="L18" s="217"/>
      <c r="M18" s="217"/>
    </row>
    <row r="19" spans="1:13" ht="18.600000000000001" customHeight="1" x14ac:dyDescent="0.25">
      <c r="F19" s="216" t="s">
        <v>317</v>
      </c>
      <c r="G19" s="216"/>
      <c r="H19" s="216"/>
      <c r="I19" s="216"/>
      <c r="J19" s="216"/>
      <c r="K19" s="216"/>
      <c r="L19" s="216"/>
      <c r="M19" s="216"/>
    </row>
    <row r="20" spans="1:13" ht="18.600000000000001" customHeight="1" x14ac:dyDescent="0.25">
      <c r="F20" s="221" t="s">
        <v>318</v>
      </c>
      <c r="G20" s="222"/>
      <c r="H20" s="222"/>
      <c r="I20" s="222"/>
      <c r="J20" s="222"/>
      <c r="K20" s="222"/>
      <c r="L20" s="222"/>
      <c r="M20" s="223"/>
    </row>
    <row r="21" spans="1:13" ht="18.600000000000001" customHeight="1" x14ac:dyDescent="0.25">
      <c r="F21" s="224"/>
      <c r="G21" s="225"/>
      <c r="H21" s="225"/>
      <c r="I21" s="225"/>
      <c r="J21" s="225"/>
      <c r="K21" s="225"/>
      <c r="L21" s="225"/>
      <c r="M21" s="226"/>
    </row>
    <row r="22" spans="1:13" ht="18.600000000000001" customHeight="1" x14ac:dyDescent="0.25">
      <c r="F22" s="224"/>
      <c r="G22" s="225"/>
      <c r="H22" s="225"/>
      <c r="I22" s="225"/>
      <c r="J22" s="225"/>
      <c r="K22" s="225"/>
      <c r="L22" s="225"/>
      <c r="M22" s="226"/>
    </row>
    <row r="23" spans="1:13" ht="18.600000000000001" customHeight="1" x14ac:dyDescent="0.25">
      <c r="F23" s="216" t="s">
        <v>319</v>
      </c>
      <c r="G23" s="216"/>
      <c r="H23" s="216"/>
      <c r="I23" s="216"/>
      <c r="J23" s="216"/>
      <c r="K23" s="216"/>
      <c r="L23" s="216"/>
      <c r="M23" s="216"/>
    </row>
    <row r="24" spans="1:13" ht="18.600000000000001" customHeight="1" x14ac:dyDescent="0.25">
      <c r="F24" s="219"/>
      <c r="G24" s="219"/>
      <c r="H24" s="219"/>
      <c r="I24" s="219"/>
      <c r="J24" s="219"/>
      <c r="K24" s="219"/>
      <c r="L24" s="219"/>
      <c r="M24" s="219"/>
    </row>
    <row r="25" spans="1:13" ht="18.600000000000001" customHeight="1" x14ac:dyDescent="0.25">
      <c r="F25" s="216" t="s">
        <v>320</v>
      </c>
      <c r="G25" s="216"/>
      <c r="H25" s="216"/>
      <c r="I25" s="216"/>
      <c r="J25" s="216"/>
      <c r="K25" s="216"/>
      <c r="L25" s="216"/>
      <c r="M25" s="216"/>
    </row>
    <row r="26" spans="1:13" ht="18.600000000000001" customHeight="1" x14ac:dyDescent="0.25">
      <c r="F26" s="227" t="s">
        <v>321</v>
      </c>
      <c r="G26" s="227"/>
      <c r="H26" s="227"/>
      <c r="I26" s="227"/>
      <c r="J26" s="227"/>
      <c r="K26" s="227"/>
      <c r="L26" s="227"/>
      <c r="M26" s="227"/>
    </row>
    <row r="27" spans="1:13" ht="18.600000000000001" customHeight="1" x14ac:dyDescent="0.25">
      <c r="F27" s="216" t="s">
        <v>322</v>
      </c>
      <c r="G27" s="216"/>
      <c r="H27" s="216"/>
      <c r="I27" s="216"/>
      <c r="J27" s="216"/>
      <c r="K27" s="216"/>
      <c r="L27" s="216"/>
      <c r="M27" s="216"/>
    </row>
    <row r="28" spans="1:13" ht="18.600000000000001" customHeight="1" x14ac:dyDescent="0.25">
      <c r="F28" s="219" t="s">
        <v>323</v>
      </c>
      <c r="G28" s="219"/>
      <c r="H28" s="219"/>
      <c r="I28" s="219"/>
      <c r="J28" s="219"/>
      <c r="K28" s="219"/>
      <c r="L28" s="219"/>
      <c r="M28" s="219"/>
    </row>
    <row r="29" spans="1:13" ht="18.600000000000001" customHeight="1" x14ac:dyDescent="0.25">
      <c r="F29" s="216" t="s">
        <v>324</v>
      </c>
      <c r="G29" s="216"/>
      <c r="H29" s="216"/>
      <c r="I29" s="216"/>
      <c r="J29" s="216" t="s">
        <v>325</v>
      </c>
      <c r="K29" s="216"/>
      <c r="L29" s="216"/>
      <c r="M29" s="216"/>
    </row>
    <row r="30" spans="1:13" ht="18.75" customHeight="1" x14ac:dyDescent="0.25">
      <c r="A30" s="35" t="s">
        <v>328</v>
      </c>
      <c r="F30" s="217" t="s">
        <v>326</v>
      </c>
      <c r="G30" s="217"/>
      <c r="H30" s="217"/>
      <c r="I30" s="217"/>
      <c r="J30" s="217" t="s">
        <v>327</v>
      </c>
      <c r="K30" s="217"/>
      <c r="L30" s="217"/>
      <c r="M30" s="217"/>
    </row>
    <row r="31" spans="1:13" ht="21" customHeight="1" x14ac:dyDescent="0.25">
      <c r="F31" s="217"/>
      <c r="G31" s="217"/>
      <c r="H31" s="217"/>
      <c r="I31" s="217"/>
      <c r="J31" s="217"/>
      <c r="K31" s="217"/>
      <c r="L31" s="217"/>
      <c r="M31" s="217"/>
    </row>
    <row r="32" spans="1:13" ht="21" customHeight="1" x14ac:dyDescent="0.25">
      <c r="F32" s="61"/>
      <c r="G32" s="61"/>
      <c r="H32" s="61"/>
      <c r="I32" s="61"/>
      <c r="J32" s="61"/>
      <c r="K32" s="61"/>
      <c r="L32" s="61"/>
      <c r="M32" s="61"/>
    </row>
    <row r="33" spans="1:13" x14ac:dyDescent="0.25">
      <c r="A33" s="36" t="s">
        <v>3</v>
      </c>
      <c r="F33" s="3" t="s">
        <v>329</v>
      </c>
    </row>
    <row r="34" spans="1:13" ht="14.65" customHeight="1" x14ac:dyDescent="0.25">
      <c r="F34" s="218" t="s">
        <v>330</v>
      </c>
      <c r="G34" s="218"/>
      <c r="H34" s="218"/>
      <c r="I34" s="218"/>
      <c r="J34" s="218"/>
      <c r="K34" s="218"/>
      <c r="L34" s="218"/>
      <c r="M34" s="218"/>
    </row>
    <row r="35" spans="1:13" x14ac:dyDescent="0.25">
      <c r="F35" s="218"/>
      <c r="G35" s="218"/>
      <c r="H35" s="218"/>
      <c r="I35" s="218"/>
      <c r="J35" s="218"/>
      <c r="K35" s="218"/>
      <c r="L35" s="218"/>
      <c r="M35" s="218"/>
    </row>
    <row r="36" spans="1:13" x14ac:dyDescent="0.25">
      <c r="F36" s="37"/>
    </row>
  </sheetData>
  <sheetProtection algorithmName="SHA-512" hashValue="FBOKYiufou14CmGAYklUalrWoY41bzI/A6pIQuo7azZeN/xW7LzXNEr4GQZVVOYTZBBqdPpx84WEgf0xRcMtoA==" saltValue="fqHO2eVL0KNLdkVIVVnSTA==" spinCount="100000" sheet="1" objects="1" scenarios="1"/>
  <mergeCells count="33">
    <mergeCell ref="F14:I14"/>
    <mergeCell ref="J14:K14"/>
    <mergeCell ref="L14:M14"/>
    <mergeCell ref="F5:M8"/>
    <mergeCell ref="F10:M11"/>
    <mergeCell ref="F13:I13"/>
    <mergeCell ref="J13:K13"/>
    <mergeCell ref="L13:M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rgb="FF94BA29"/>
    <pageSetUpPr fitToPage="1"/>
  </sheetPr>
  <dimension ref="A1:AP454"/>
  <sheetViews>
    <sheetView zoomScale="89" zoomScaleNormal="89" zoomScalePageLayoutView="75" workbookViewId="0">
      <pane xSplit="1" topLeftCell="B1" activePane="topRight" state="frozen"/>
      <selection activeCell="B4" sqref="B4"/>
      <selection pane="topRight" activeCell="A150" sqref="A150:A217"/>
    </sheetView>
  </sheetViews>
  <sheetFormatPr baseColWidth="10" defaultColWidth="8.7109375" defaultRowHeight="12.75" x14ac:dyDescent="0.2"/>
  <cols>
    <col min="1" max="7" width="17.140625" style="1" customWidth="1"/>
    <col min="8" max="8" width="17.140625" style="163" customWidth="1"/>
    <col min="9" max="10" width="17.140625" style="1" customWidth="1"/>
    <col min="11" max="11" width="17.140625" style="2" customWidth="1"/>
    <col min="12" max="23" width="17.140625" style="1" customWidth="1"/>
    <col min="24" max="25" width="17.140625" style="2" customWidth="1"/>
    <col min="26" max="26" width="17.140625" style="55" customWidth="1"/>
    <col min="27" max="27" width="17.140625" style="56" customWidth="1"/>
    <col min="28" max="29" width="17.140625" style="55" customWidth="1"/>
    <col min="30" max="31" width="17.140625" style="57" customWidth="1"/>
    <col min="32" max="32" width="32.28515625" style="57" customWidth="1"/>
    <col min="33" max="33" width="17.140625" style="57" customWidth="1"/>
    <col min="34" max="35" width="17.140625" style="58" customWidth="1"/>
    <col min="36" max="36" width="17.140625" style="1" customWidth="1"/>
    <col min="37" max="37" width="13" style="1" customWidth="1"/>
    <col min="38" max="16384" width="8.7109375" style="1"/>
  </cols>
  <sheetData>
    <row r="1" spans="1:42" s="64" customFormat="1" ht="55.9" customHeight="1" x14ac:dyDescent="0.25">
      <c r="A1" s="127" t="s">
        <v>99</v>
      </c>
      <c r="B1" s="233" t="s">
        <v>110</v>
      </c>
      <c r="C1" s="233"/>
      <c r="D1" s="233"/>
      <c r="E1" s="233"/>
      <c r="F1" s="233"/>
      <c r="G1" s="233"/>
      <c r="H1" s="234"/>
      <c r="I1" s="233"/>
      <c r="J1" s="233"/>
      <c r="K1" s="235"/>
      <c r="L1" s="240" t="s">
        <v>118</v>
      </c>
      <c r="M1" s="240"/>
      <c r="N1" s="240"/>
      <c r="O1" s="240"/>
      <c r="P1" s="240"/>
      <c r="Q1" s="240"/>
      <c r="R1" s="240"/>
      <c r="S1" s="238" t="s">
        <v>124</v>
      </c>
      <c r="T1" s="239"/>
      <c r="U1" s="239"/>
      <c r="V1" s="239"/>
      <c r="W1" s="239"/>
      <c r="X1" s="236" t="s">
        <v>127</v>
      </c>
      <c r="Y1" s="237"/>
      <c r="Z1" s="241" t="s">
        <v>132</v>
      </c>
      <c r="AA1" s="242"/>
      <c r="AB1" s="242"/>
      <c r="AC1" s="242"/>
      <c r="AD1" s="62"/>
      <c r="AE1" s="123" t="s">
        <v>139</v>
      </c>
      <c r="AF1" s="123" t="s">
        <v>140</v>
      </c>
      <c r="AG1" s="123" t="s">
        <v>141</v>
      </c>
      <c r="AH1" s="62"/>
      <c r="AI1" s="62"/>
      <c r="AJ1" s="63"/>
      <c r="AK1" s="63"/>
      <c r="AL1" s="63"/>
      <c r="AM1" s="63"/>
      <c r="AN1" s="63"/>
      <c r="AO1" s="63"/>
      <c r="AP1" s="63"/>
    </row>
    <row r="2" spans="1:42" s="69" customFormat="1" ht="97.5" customHeight="1" x14ac:dyDescent="0.25">
      <c r="A2" s="128" t="s">
        <v>100</v>
      </c>
      <c r="B2" s="129" t="s">
        <v>101</v>
      </c>
      <c r="C2" s="129" t="s">
        <v>102</v>
      </c>
      <c r="D2" s="129" t="s">
        <v>4</v>
      </c>
      <c r="E2" s="129" t="s">
        <v>103</v>
      </c>
      <c r="F2" s="129" t="s">
        <v>104</v>
      </c>
      <c r="G2" s="129" t="s">
        <v>105</v>
      </c>
      <c r="H2" s="162" t="s">
        <v>106</v>
      </c>
      <c r="I2" s="129" t="s">
        <v>107</v>
      </c>
      <c r="J2" s="129" t="s">
        <v>108</v>
      </c>
      <c r="K2" s="130" t="s">
        <v>109</v>
      </c>
      <c r="L2" s="131" t="s">
        <v>111</v>
      </c>
      <c r="M2" s="131" t="s">
        <v>112</v>
      </c>
      <c r="N2" s="131" t="s">
        <v>113</v>
      </c>
      <c r="O2" s="131" t="s">
        <v>114</v>
      </c>
      <c r="P2" s="131" t="s">
        <v>115</v>
      </c>
      <c r="Q2" s="131" t="s">
        <v>116</v>
      </c>
      <c r="R2" s="132" t="s">
        <v>117</v>
      </c>
      <c r="S2" s="133" t="s">
        <v>119</v>
      </c>
      <c r="T2" s="133" t="s">
        <v>120</v>
      </c>
      <c r="U2" s="133" t="s">
        <v>121</v>
      </c>
      <c r="V2" s="133" t="s">
        <v>122</v>
      </c>
      <c r="W2" s="133" t="s">
        <v>123</v>
      </c>
      <c r="X2" s="66" t="s">
        <v>125</v>
      </c>
      <c r="Y2" s="66" t="s">
        <v>126</v>
      </c>
      <c r="Z2" s="134" t="s">
        <v>128</v>
      </c>
      <c r="AA2" s="135" t="s">
        <v>129</v>
      </c>
      <c r="AB2" s="134" t="s">
        <v>130</v>
      </c>
      <c r="AC2" s="136" t="s">
        <v>131</v>
      </c>
      <c r="AD2" s="123" t="s">
        <v>133</v>
      </c>
      <c r="AE2" s="123" t="s">
        <v>134</v>
      </c>
      <c r="AF2" s="123" t="s">
        <v>135</v>
      </c>
      <c r="AG2" s="123" t="s">
        <v>136</v>
      </c>
      <c r="AH2" s="123" t="s">
        <v>137</v>
      </c>
      <c r="AI2" s="123" t="s">
        <v>138</v>
      </c>
      <c r="AJ2" s="67" t="s">
        <v>142</v>
      </c>
      <c r="AK2" s="68"/>
      <c r="AL2" s="68"/>
      <c r="AM2" s="68"/>
      <c r="AN2" s="68"/>
      <c r="AO2" s="68"/>
      <c r="AP2" s="68"/>
    </row>
    <row r="3" spans="1:42" s="174" customFormat="1" ht="13.15" customHeight="1" x14ac:dyDescent="0.25">
      <c r="A3" s="164" t="s">
        <v>666</v>
      </c>
      <c r="B3" s="164" t="s">
        <v>667</v>
      </c>
      <c r="C3" s="164" t="s">
        <v>666</v>
      </c>
      <c r="D3" s="164" t="s">
        <v>668</v>
      </c>
      <c r="E3" s="164" t="s">
        <v>669</v>
      </c>
      <c r="F3" s="164" t="s">
        <v>669</v>
      </c>
      <c r="G3" s="164" t="s">
        <v>670</v>
      </c>
      <c r="H3" s="165">
        <v>2.58</v>
      </c>
      <c r="I3" s="164" t="s">
        <v>2405</v>
      </c>
      <c r="J3" s="164">
        <v>2</v>
      </c>
      <c r="K3" s="166">
        <v>2021</v>
      </c>
      <c r="L3" s="164" t="s">
        <v>671</v>
      </c>
      <c r="M3" s="164" t="s">
        <v>672</v>
      </c>
      <c r="N3" s="164" t="s">
        <v>673</v>
      </c>
      <c r="O3" s="164" t="s">
        <v>2404</v>
      </c>
      <c r="P3" s="164" t="s">
        <v>674</v>
      </c>
      <c r="Q3" s="166">
        <v>1988</v>
      </c>
      <c r="R3" s="164">
        <v>3</v>
      </c>
      <c r="S3" s="164"/>
      <c r="T3" s="164"/>
      <c r="U3" s="164"/>
      <c r="V3" s="164"/>
      <c r="W3" s="164"/>
      <c r="X3" s="166">
        <v>0</v>
      </c>
      <c r="Y3" s="166">
        <v>0</v>
      </c>
      <c r="Z3" s="167" t="s">
        <v>675</v>
      </c>
      <c r="AA3" s="168">
        <v>2022</v>
      </c>
      <c r="AB3" s="168">
        <v>1</v>
      </c>
      <c r="AC3" s="168">
        <v>12</v>
      </c>
      <c r="AD3" s="169" t="b">
        <f>IF(ISBLANK(GroupMember[[#This Row],[1. Identifiant interne d’exploitation agricole*]]),"",IF(ISERROR(MATCH(GroupMember[[#This Row],[1. Identifiant interne d’exploitation agricole*]],CertifiedCrop[1. Identifiant interne d’exploitation agricole*],0)),FALSE,TRUE))</f>
        <v>1</v>
      </c>
      <c r="AE3" s="169" t="b">
        <f>IF(ISBLANK(GroupMember[[#This Row],[1. Identifiant interne d’exploitation agricole*]]),"",IF(ISERROR(MATCH(GroupMember[[#This Row],[1. Identifiant interne d’exploitation agricole*]],FarmUnit[1. Identifiant interne d’exploitation agricole*],0)),FALSE,TRUE))</f>
        <v>1</v>
      </c>
      <c r="AF3" s="170" t="str">
        <f t="shared" ref="AF3:AF50" si="0">IFERROR(CONCATENATE(L3," ",M3),"")</f>
        <v>TITI PAULIN DEGBOU</v>
      </c>
      <c r="AG3" s="171" t="str">
        <f>CONCATENATE(AC3,"/",AB3,"/",AA3)</f>
        <v>12/1/2022</v>
      </c>
      <c r="AH3" s="172">
        <f t="shared" ref="AH3:AH66" si="1">COUNTIFS(Z:Z,Z3,AG:AG,AG3)</f>
        <v>2</v>
      </c>
      <c r="AI3" s="173">
        <f t="shared" ref="AI3:AI50" si="2">IF((X3+Y3/12)&lt;0,"",(X3+Y3/12))</f>
        <v>0</v>
      </c>
    </row>
    <row r="4" spans="1:42" s="174" customFormat="1" ht="13.15" customHeight="1" x14ac:dyDescent="0.25">
      <c r="A4" s="164" t="s">
        <v>676</v>
      </c>
      <c r="B4" s="164" t="s">
        <v>667</v>
      </c>
      <c r="C4" s="164" t="s">
        <v>676</v>
      </c>
      <c r="D4" s="164" t="s">
        <v>668</v>
      </c>
      <c r="E4" s="164" t="s">
        <v>669</v>
      </c>
      <c r="F4" s="164" t="s">
        <v>669</v>
      </c>
      <c r="G4" s="164" t="s">
        <v>670</v>
      </c>
      <c r="H4" s="165">
        <v>1.46</v>
      </c>
      <c r="I4" s="164" t="s">
        <v>2405</v>
      </c>
      <c r="J4" s="164">
        <v>1</v>
      </c>
      <c r="K4" s="166">
        <v>2021</v>
      </c>
      <c r="L4" s="164" t="s">
        <v>677</v>
      </c>
      <c r="M4" s="164" t="s">
        <v>678</v>
      </c>
      <c r="N4" s="164" t="s">
        <v>679</v>
      </c>
      <c r="O4" s="164" t="s">
        <v>2404</v>
      </c>
      <c r="P4" s="164" t="s">
        <v>674</v>
      </c>
      <c r="Q4" s="166">
        <v>1964</v>
      </c>
      <c r="R4" s="164">
        <v>2</v>
      </c>
      <c r="S4" s="164"/>
      <c r="T4" s="164"/>
      <c r="U4" s="164"/>
      <c r="V4" s="164"/>
      <c r="W4" s="164"/>
      <c r="X4" s="166">
        <v>0</v>
      </c>
      <c r="Y4" s="166">
        <v>0</v>
      </c>
      <c r="Z4" s="167" t="s">
        <v>675</v>
      </c>
      <c r="AA4" s="168">
        <v>2022</v>
      </c>
      <c r="AB4" s="168">
        <v>1</v>
      </c>
      <c r="AC4" s="168">
        <v>12</v>
      </c>
      <c r="AD4" s="175" t="b">
        <f>IF(ISBLANK(GroupMember[[#This Row],[1. Identifiant interne d’exploitation agricole*]]),"",IF(ISERROR(MATCH(GroupMember[[#This Row],[1. Identifiant interne d’exploitation agricole*]],CertifiedCrop[1. Identifiant interne d’exploitation agricole*],0)),FALSE,TRUE))</f>
        <v>1</v>
      </c>
      <c r="AE4" s="175" t="b">
        <f>IF(ISBLANK(GroupMember[[#This Row],[1. Identifiant interne d’exploitation agricole*]]),"",IF(ISERROR(MATCH(GroupMember[[#This Row],[1. Identifiant interne d’exploitation agricole*]],FarmUnit[1. Identifiant interne d’exploitation agricole*],0)),FALSE,TRUE))</f>
        <v>1</v>
      </c>
      <c r="AF4" s="170" t="str">
        <f t="shared" si="0"/>
        <v>YEBRE ALEXIS DADI</v>
      </c>
      <c r="AG4" s="176" t="str">
        <f t="shared" ref="AG4:AG50" si="3">CONCATENATE(AC4,"/",AB4,"/",AA4)</f>
        <v>12/1/2022</v>
      </c>
      <c r="AH4" s="177">
        <f t="shared" si="1"/>
        <v>2</v>
      </c>
      <c r="AI4" s="173">
        <f t="shared" si="2"/>
        <v>0</v>
      </c>
    </row>
    <row r="5" spans="1:42" s="174" customFormat="1" ht="13.15" customHeight="1" x14ac:dyDescent="0.25">
      <c r="A5" s="164" t="s">
        <v>680</v>
      </c>
      <c r="B5" s="164" t="s">
        <v>667</v>
      </c>
      <c r="C5" s="164" t="s">
        <v>680</v>
      </c>
      <c r="D5" s="164" t="s">
        <v>668</v>
      </c>
      <c r="E5" s="164" t="s">
        <v>669</v>
      </c>
      <c r="F5" s="164" t="s">
        <v>669</v>
      </c>
      <c r="G5" s="164" t="s">
        <v>670</v>
      </c>
      <c r="H5" s="165">
        <v>1.1399999999999999</v>
      </c>
      <c r="I5" s="164" t="s">
        <v>2405</v>
      </c>
      <c r="J5" s="164">
        <v>2</v>
      </c>
      <c r="K5" s="166">
        <v>2021</v>
      </c>
      <c r="L5" s="164" t="s">
        <v>681</v>
      </c>
      <c r="M5" s="164" t="s">
        <v>682</v>
      </c>
      <c r="N5" s="164" t="s">
        <v>683</v>
      </c>
      <c r="O5" s="164" t="s">
        <v>2404</v>
      </c>
      <c r="P5" s="164" t="s">
        <v>674</v>
      </c>
      <c r="Q5" s="166">
        <v>1977</v>
      </c>
      <c r="R5" s="164">
        <v>4</v>
      </c>
      <c r="S5" s="164"/>
      <c r="T5" s="164"/>
      <c r="U5" s="164"/>
      <c r="V5" s="164"/>
      <c r="W5" s="164"/>
      <c r="X5" s="166">
        <v>0</v>
      </c>
      <c r="Y5" s="166">
        <v>0</v>
      </c>
      <c r="Z5" s="167" t="s">
        <v>675</v>
      </c>
      <c r="AA5" s="168">
        <v>2022</v>
      </c>
      <c r="AB5" s="168">
        <v>2</v>
      </c>
      <c r="AC5" s="168">
        <v>3</v>
      </c>
      <c r="AD5" s="175" t="b">
        <f>IF(ISBLANK(GroupMember[[#This Row],[1. Identifiant interne d’exploitation agricole*]]),"",IF(ISERROR(MATCH(GroupMember[[#This Row],[1. Identifiant interne d’exploitation agricole*]],CertifiedCrop[1. Identifiant interne d’exploitation agricole*],0)),FALSE,TRUE))</f>
        <v>1</v>
      </c>
      <c r="AE5" s="175" t="b">
        <f>IF(ISBLANK(GroupMember[[#This Row],[1. Identifiant interne d’exploitation agricole*]]),"",IF(ISERROR(MATCH(GroupMember[[#This Row],[1. Identifiant interne d’exploitation agricole*]],FarmUnit[1. Identifiant interne d’exploitation agricole*],0)),FALSE,TRUE))</f>
        <v>1</v>
      </c>
      <c r="AF5" s="170" t="str">
        <f t="shared" si="0"/>
        <v>ERICK GBAGUEHI</v>
      </c>
      <c r="AG5" s="176" t="str">
        <f t="shared" si="3"/>
        <v>3/2/2022</v>
      </c>
      <c r="AH5" s="177">
        <f t="shared" si="1"/>
        <v>2</v>
      </c>
      <c r="AI5" s="173">
        <f t="shared" si="2"/>
        <v>0</v>
      </c>
    </row>
    <row r="6" spans="1:42" s="174" customFormat="1" ht="13.15" customHeight="1" x14ac:dyDescent="0.25">
      <c r="A6" s="164" t="s">
        <v>684</v>
      </c>
      <c r="B6" s="164" t="s">
        <v>667</v>
      </c>
      <c r="C6" s="164" t="s">
        <v>684</v>
      </c>
      <c r="D6" s="164" t="s">
        <v>668</v>
      </c>
      <c r="E6" s="164" t="s">
        <v>669</v>
      </c>
      <c r="F6" s="164" t="s">
        <v>669</v>
      </c>
      <c r="G6" s="164" t="s">
        <v>670</v>
      </c>
      <c r="H6" s="165">
        <v>0.91</v>
      </c>
      <c r="I6" s="164" t="s">
        <v>2405</v>
      </c>
      <c r="J6" s="164">
        <v>1</v>
      </c>
      <c r="K6" s="166">
        <v>2021</v>
      </c>
      <c r="L6" s="164" t="s">
        <v>685</v>
      </c>
      <c r="M6" s="164" t="s">
        <v>686</v>
      </c>
      <c r="N6" s="164" t="s">
        <v>687</v>
      </c>
      <c r="O6" s="164" t="s">
        <v>2404</v>
      </c>
      <c r="P6" s="164" t="s">
        <v>674</v>
      </c>
      <c r="Q6" s="166">
        <v>1984</v>
      </c>
      <c r="R6" s="164">
        <v>3</v>
      </c>
      <c r="S6" s="164"/>
      <c r="T6" s="164"/>
      <c r="U6" s="164"/>
      <c r="V6" s="164"/>
      <c r="W6" s="164"/>
      <c r="X6" s="166">
        <v>2</v>
      </c>
      <c r="Y6" s="166">
        <v>45</v>
      </c>
      <c r="Z6" s="167" t="s">
        <v>675</v>
      </c>
      <c r="AA6" s="168">
        <v>2022</v>
      </c>
      <c r="AB6" s="168">
        <v>2</v>
      </c>
      <c r="AC6" s="168">
        <v>3</v>
      </c>
      <c r="AD6" s="175" t="b">
        <f>IF(ISBLANK(GroupMember[[#This Row],[1. Identifiant interne d’exploitation agricole*]]),"",IF(ISERROR(MATCH(GroupMember[[#This Row],[1. Identifiant interne d’exploitation agricole*]],CertifiedCrop[1. Identifiant interne d’exploitation agricole*],0)),FALSE,TRUE))</f>
        <v>1</v>
      </c>
      <c r="AE6" s="175" t="b">
        <f>IF(ISBLANK(GroupMember[[#This Row],[1. Identifiant interne d’exploitation agricole*]]),"",IF(ISERROR(MATCH(GroupMember[[#This Row],[1. Identifiant interne d’exploitation agricole*]],FarmUnit[1. Identifiant interne d’exploitation agricole*],0)),FALSE,TRUE))</f>
        <v>1</v>
      </c>
      <c r="AF6" s="170" t="str">
        <f t="shared" si="0"/>
        <v>MATHIEU BRO</v>
      </c>
      <c r="AG6" s="176" t="str">
        <f t="shared" si="3"/>
        <v>3/2/2022</v>
      </c>
      <c r="AH6" s="177">
        <f t="shared" si="1"/>
        <v>2</v>
      </c>
      <c r="AI6" s="173">
        <f t="shared" si="2"/>
        <v>5.75</v>
      </c>
    </row>
    <row r="7" spans="1:42" s="174" customFormat="1" ht="13.15" customHeight="1" x14ac:dyDescent="0.25">
      <c r="A7" s="164" t="s">
        <v>688</v>
      </c>
      <c r="B7" s="164" t="s">
        <v>667</v>
      </c>
      <c r="C7" s="164" t="s">
        <v>688</v>
      </c>
      <c r="D7" s="164" t="s">
        <v>668</v>
      </c>
      <c r="E7" s="164" t="s">
        <v>669</v>
      </c>
      <c r="F7" s="164" t="s">
        <v>669</v>
      </c>
      <c r="G7" s="164" t="s">
        <v>670</v>
      </c>
      <c r="H7" s="165">
        <v>0.93</v>
      </c>
      <c r="I7" s="164" t="s">
        <v>2405</v>
      </c>
      <c r="J7" s="164">
        <v>1</v>
      </c>
      <c r="K7" s="166">
        <v>2021</v>
      </c>
      <c r="L7" s="164" t="s">
        <v>689</v>
      </c>
      <c r="M7" s="164" t="s">
        <v>690</v>
      </c>
      <c r="N7" s="164" t="s">
        <v>691</v>
      </c>
      <c r="O7" s="164" t="s">
        <v>2404</v>
      </c>
      <c r="P7" s="164" t="s">
        <v>674</v>
      </c>
      <c r="Q7" s="166">
        <v>1978</v>
      </c>
      <c r="R7" s="164">
        <v>2</v>
      </c>
      <c r="S7" s="164"/>
      <c r="T7" s="164"/>
      <c r="U7" s="164"/>
      <c r="V7" s="164"/>
      <c r="W7" s="164"/>
      <c r="X7" s="166">
        <v>0</v>
      </c>
      <c r="Y7" s="166">
        <v>0</v>
      </c>
      <c r="Z7" s="167" t="s">
        <v>675</v>
      </c>
      <c r="AA7" s="168">
        <v>2022</v>
      </c>
      <c r="AB7" s="168">
        <v>1</v>
      </c>
      <c r="AC7" s="168">
        <v>18</v>
      </c>
      <c r="AD7" s="175" t="b">
        <f>IF(ISBLANK(GroupMember[[#This Row],[1. Identifiant interne d’exploitation agricole*]]),"",IF(ISERROR(MATCH(GroupMember[[#This Row],[1. Identifiant interne d’exploitation agricole*]],CertifiedCrop[1. Identifiant interne d’exploitation agricole*],0)),FALSE,TRUE))</f>
        <v>1</v>
      </c>
      <c r="AE7" s="175" t="b">
        <f>IF(ISBLANK(GroupMember[[#This Row],[1. Identifiant interne d’exploitation agricole*]]),"",IF(ISERROR(MATCH(GroupMember[[#This Row],[1. Identifiant interne d’exploitation agricole*]],FarmUnit[1. Identifiant interne d’exploitation agricole*],0)),FALSE,TRUE))</f>
        <v>1</v>
      </c>
      <c r="AF7" s="170" t="str">
        <f t="shared" si="0"/>
        <v>FRANK TOGOUE</v>
      </c>
      <c r="AG7" s="176" t="str">
        <f t="shared" si="3"/>
        <v>18/1/2022</v>
      </c>
      <c r="AH7" s="177">
        <f t="shared" si="1"/>
        <v>2</v>
      </c>
      <c r="AI7" s="173">
        <f t="shared" si="2"/>
        <v>0</v>
      </c>
    </row>
    <row r="8" spans="1:42" s="174" customFormat="1" ht="13.15" customHeight="1" x14ac:dyDescent="0.25">
      <c r="A8" s="164" t="s">
        <v>692</v>
      </c>
      <c r="B8" s="164" t="s">
        <v>667</v>
      </c>
      <c r="C8" s="164" t="s">
        <v>692</v>
      </c>
      <c r="D8" s="164" t="s">
        <v>668</v>
      </c>
      <c r="E8" s="164" t="s">
        <v>669</v>
      </c>
      <c r="F8" s="164" t="s">
        <v>669</v>
      </c>
      <c r="G8" s="164" t="s">
        <v>670</v>
      </c>
      <c r="H8" s="165">
        <v>1.31</v>
      </c>
      <c r="I8" s="164" t="s">
        <v>2405</v>
      </c>
      <c r="J8" s="164">
        <v>1</v>
      </c>
      <c r="K8" s="166">
        <v>2021</v>
      </c>
      <c r="L8" s="164" t="s">
        <v>693</v>
      </c>
      <c r="M8" s="164" t="s">
        <v>694</v>
      </c>
      <c r="N8" s="164" t="s">
        <v>2404</v>
      </c>
      <c r="O8" s="164" t="s">
        <v>2404</v>
      </c>
      <c r="P8" s="164" t="s">
        <v>674</v>
      </c>
      <c r="Q8" s="166">
        <v>1967</v>
      </c>
      <c r="R8" s="164">
        <v>5</v>
      </c>
      <c r="S8" s="164"/>
      <c r="T8" s="164"/>
      <c r="U8" s="164"/>
      <c r="V8" s="164"/>
      <c r="W8" s="164"/>
      <c r="X8" s="166">
        <v>1</v>
      </c>
      <c r="Y8" s="166">
        <v>0</v>
      </c>
      <c r="Z8" s="167" t="s">
        <v>675</v>
      </c>
      <c r="AA8" s="168">
        <v>2022</v>
      </c>
      <c r="AB8" s="168">
        <v>2</v>
      </c>
      <c r="AC8" s="168">
        <v>4</v>
      </c>
      <c r="AD8" s="175" t="b">
        <f>IF(ISBLANK(GroupMember[[#This Row],[1. Identifiant interne d’exploitation agricole*]]),"",IF(ISERROR(MATCH(GroupMember[[#This Row],[1. Identifiant interne d’exploitation agricole*]],CertifiedCrop[1. Identifiant interne d’exploitation agricole*],0)),FALSE,TRUE))</f>
        <v>1</v>
      </c>
      <c r="AE8" s="175" t="b">
        <f>IF(ISBLANK(GroupMember[[#This Row],[1. Identifiant interne d’exploitation agricole*]]),"",IF(ISERROR(MATCH(GroupMember[[#This Row],[1. Identifiant interne d’exploitation agricole*]],FarmUnit[1. Identifiant interne d’exploitation agricole*],0)),FALSE,TRUE))</f>
        <v>1</v>
      </c>
      <c r="AF8" s="170" t="str">
        <f t="shared" si="0"/>
        <v>BI DJE</v>
      </c>
      <c r="AG8" s="176" t="str">
        <f t="shared" si="3"/>
        <v>4/2/2022</v>
      </c>
      <c r="AH8" s="177">
        <f t="shared" si="1"/>
        <v>1</v>
      </c>
      <c r="AI8" s="173">
        <f>IF((X8+Y8/12)&lt;0,"",(X8+Y8/12))</f>
        <v>1</v>
      </c>
    </row>
    <row r="9" spans="1:42" s="174" customFormat="1" ht="13.15" customHeight="1" x14ac:dyDescent="0.25">
      <c r="A9" s="164" t="s">
        <v>695</v>
      </c>
      <c r="B9" s="164" t="s">
        <v>667</v>
      </c>
      <c r="C9" s="164" t="s">
        <v>695</v>
      </c>
      <c r="D9" s="164" t="s">
        <v>668</v>
      </c>
      <c r="E9" s="164" t="s">
        <v>669</v>
      </c>
      <c r="F9" s="164" t="s">
        <v>669</v>
      </c>
      <c r="G9" s="164" t="s">
        <v>670</v>
      </c>
      <c r="H9" s="165">
        <v>2.15</v>
      </c>
      <c r="I9" s="164" t="s">
        <v>2405</v>
      </c>
      <c r="J9" s="164">
        <v>2</v>
      </c>
      <c r="K9" s="166">
        <v>2021</v>
      </c>
      <c r="L9" s="164" t="s">
        <v>696</v>
      </c>
      <c r="M9" s="164" t="s">
        <v>697</v>
      </c>
      <c r="N9" s="164" t="s">
        <v>698</v>
      </c>
      <c r="O9" s="164" t="s">
        <v>2404</v>
      </c>
      <c r="P9" s="164" t="s">
        <v>674</v>
      </c>
      <c r="Q9" s="166">
        <v>1964</v>
      </c>
      <c r="R9" s="164">
        <v>6</v>
      </c>
      <c r="S9" s="164"/>
      <c r="T9" s="164"/>
      <c r="U9" s="164"/>
      <c r="V9" s="164"/>
      <c r="W9" s="164"/>
      <c r="X9" s="166">
        <v>0</v>
      </c>
      <c r="Y9" s="166">
        <v>4</v>
      </c>
      <c r="Z9" s="167" t="s">
        <v>675</v>
      </c>
      <c r="AA9" s="168">
        <v>2022</v>
      </c>
      <c r="AB9" s="168">
        <v>1</v>
      </c>
      <c r="AC9" s="168">
        <v>18</v>
      </c>
      <c r="AD9" s="175" t="b">
        <f>IF(ISBLANK(GroupMember[[#This Row],[1. Identifiant interne d’exploitation agricole*]]),"",IF(ISERROR(MATCH(GroupMember[[#This Row],[1. Identifiant interne d’exploitation agricole*]],CertifiedCrop[1. Identifiant interne d’exploitation agricole*],0)),FALSE,TRUE))</f>
        <v>1</v>
      </c>
      <c r="AE9" s="175" t="b">
        <f>IF(ISBLANK(GroupMember[[#This Row],[1. Identifiant interne d’exploitation agricole*]]),"",IF(ISERROR(MATCH(GroupMember[[#This Row],[1. Identifiant interne d’exploitation agricole*]],FarmUnit[1. Identifiant interne d’exploitation agricole*],0)),FALSE,TRUE))</f>
        <v>1</v>
      </c>
      <c r="AF9" s="170" t="str">
        <f t="shared" si="0"/>
        <v>ANEGBELE MARTIN KOUASSI</v>
      </c>
      <c r="AG9" s="176" t="str">
        <f t="shared" si="3"/>
        <v>18/1/2022</v>
      </c>
      <c r="AH9" s="177">
        <f t="shared" si="1"/>
        <v>2</v>
      </c>
      <c r="AI9" s="173">
        <f>IF((X9+Y9/12)&lt;0,"",(X9+Y9/12))</f>
        <v>0.33333333333333331</v>
      </c>
    </row>
    <row r="10" spans="1:42" s="174" customFormat="1" ht="13.15" customHeight="1" x14ac:dyDescent="0.25">
      <c r="A10" s="164" t="s">
        <v>699</v>
      </c>
      <c r="B10" s="164" t="s">
        <v>667</v>
      </c>
      <c r="C10" s="164" t="s">
        <v>699</v>
      </c>
      <c r="D10" s="164" t="s">
        <v>700</v>
      </c>
      <c r="E10" s="164" t="s">
        <v>669</v>
      </c>
      <c r="F10" s="164" t="s">
        <v>669</v>
      </c>
      <c r="G10" s="164" t="s">
        <v>670</v>
      </c>
      <c r="H10" s="165">
        <v>4.26</v>
      </c>
      <c r="I10" s="164" t="s">
        <v>2405</v>
      </c>
      <c r="J10" s="164">
        <v>1</v>
      </c>
      <c r="K10" s="166">
        <v>2021</v>
      </c>
      <c r="L10" s="164" t="s">
        <v>701</v>
      </c>
      <c r="M10" s="164" t="s">
        <v>702</v>
      </c>
      <c r="N10" s="164" t="s">
        <v>703</v>
      </c>
      <c r="O10" s="164" t="s">
        <v>2404</v>
      </c>
      <c r="P10" s="164" t="s">
        <v>674</v>
      </c>
      <c r="Q10" s="166">
        <v>1994</v>
      </c>
      <c r="R10" s="164">
        <v>3</v>
      </c>
      <c r="S10" s="164"/>
      <c r="T10" s="164"/>
      <c r="U10" s="164"/>
      <c r="V10" s="164"/>
      <c r="W10" s="164"/>
      <c r="X10" s="166">
        <v>0</v>
      </c>
      <c r="Y10" s="166">
        <v>0</v>
      </c>
      <c r="Z10" s="167" t="s">
        <v>704</v>
      </c>
      <c r="AA10" s="168">
        <v>2022</v>
      </c>
      <c r="AB10" s="168">
        <v>1</v>
      </c>
      <c r="AC10" s="168">
        <v>26</v>
      </c>
      <c r="AD10" s="175" t="b">
        <f>IF(ISBLANK(GroupMember[[#This Row],[1. Identifiant interne d’exploitation agricole*]]),"",IF(ISERROR(MATCH(GroupMember[[#This Row],[1. Identifiant interne d’exploitation agricole*]],CertifiedCrop[1. Identifiant interne d’exploitation agricole*],0)),FALSE,TRUE))</f>
        <v>1</v>
      </c>
      <c r="AE10" s="175" t="b">
        <f>IF(ISBLANK(GroupMember[[#This Row],[1. Identifiant interne d’exploitation agricole*]]),"",IF(ISERROR(MATCH(GroupMember[[#This Row],[1. Identifiant interne d’exploitation agricole*]],FarmUnit[1. Identifiant interne d’exploitation agricole*],0)),FALSE,TRUE))</f>
        <v>1</v>
      </c>
      <c r="AF10" s="170" t="str">
        <f t="shared" si="0"/>
        <v>OURAGA HONORE KOFFI</v>
      </c>
      <c r="AG10" s="176" t="str">
        <f t="shared" si="3"/>
        <v>26/1/2022</v>
      </c>
      <c r="AH10" s="177">
        <f t="shared" si="1"/>
        <v>1</v>
      </c>
      <c r="AI10" s="173">
        <f t="shared" si="2"/>
        <v>0</v>
      </c>
    </row>
    <row r="11" spans="1:42" s="174" customFormat="1" ht="13.15" customHeight="1" x14ac:dyDescent="0.25">
      <c r="A11" s="164" t="s">
        <v>705</v>
      </c>
      <c r="B11" s="164" t="s">
        <v>667</v>
      </c>
      <c r="C11" s="164" t="s">
        <v>705</v>
      </c>
      <c r="D11" s="164" t="s">
        <v>700</v>
      </c>
      <c r="E11" s="164" t="s">
        <v>669</v>
      </c>
      <c r="F11" s="164" t="s">
        <v>669</v>
      </c>
      <c r="G11" s="164" t="s">
        <v>670</v>
      </c>
      <c r="H11" s="165">
        <v>1.0289999999999999</v>
      </c>
      <c r="I11" s="164" t="s">
        <v>2405</v>
      </c>
      <c r="J11" s="164">
        <v>1</v>
      </c>
      <c r="K11" s="166">
        <v>2021</v>
      </c>
      <c r="L11" s="164" t="s">
        <v>706</v>
      </c>
      <c r="M11" s="164" t="s">
        <v>707</v>
      </c>
      <c r="N11" s="164" t="s">
        <v>2404</v>
      </c>
      <c r="O11" s="164" t="s">
        <v>708</v>
      </c>
      <c r="P11" s="164" t="s">
        <v>674</v>
      </c>
      <c r="Q11" s="166">
        <v>1967</v>
      </c>
      <c r="R11" s="164">
        <v>3</v>
      </c>
      <c r="S11" s="164"/>
      <c r="T11" s="164"/>
      <c r="U11" s="164"/>
      <c r="V11" s="164"/>
      <c r="W11" s="164"/>
      <c r="X11" s="166">
        <v>0</v>
      </c>
      <c r="Y11" s="166">
        <v>9</v>
      </c>
      <c r="Z11" s="167" t="s">
        <v>704</v>
      </c>
      <c r="AA11" s="168">
        <v>2022</v>
      </c>
      <c r="AB11" s="168">
        <v>1</v>
      </c>
      <c r="AC11" s="168">
        <v>10</v>
      </c>
      <c r="AD11" s="175" t="b">
        <f>IF(ISBLANK(GroupMember[[#This Row],[1. Identifiant interne d’exploitation agricole*]]),"",IF(ISERROR(MATCH(GroupMember[[#This Row],[1. Identifiant interne d’exploitation agricole*]],CertifiedCrop[1. Identifiant interne d’exploitation agricole*],0)),FALSE,TRUE))</f>
        <v>1</v>
      </c>
      <c r="AE11" s="175" t="b">
        <f>IF(ISBLANK(GroupMember[[#This Row],[1. Identifiant interne d’exploitation agricole*]]),"",IF(ISERROR(MATCH(GroupMember[[#This Row],[1. Identifiant interne d’exploitation agricole*]],FarmUnit[1. Identifiant interne d’exploitation agricole*],0)),FALSE,TRUE))</f>
        <v>1</v>
      </c>
      <c r="AF11" s="170" t="str">
        <f t="shared" si="0"/>
        <v>DAKAUD BLEKA</v>
      </c>
      <c r="AG11" s="176" t="str">
        <f t="shared" si="3"/>
        <v>10/1/2022</v>
      </c>
      <c r="AH11" s="177">
        <f t="shared" si="1"/>
        <v>2</v>
      </c>
      <c r="AI11" s="173">
        <f t="shared" si="2"/>
        <v>0.75</v>
      </c>
    </row>
    <row r="12" spans="1:42" s="174" customFormat="1" ht="13.15" customHeight="1" x14ac:dyDescent="0.25">
      <c r="A12" s="164" t="s">
        <v>709</v>
      </c>
      <c r="B12" s="164" t="s">
        <v>667</v>
      </c>
      <c r="C12" s="164" t="s">
        <v>709</v>
      </c>
      <c r="D12" s="164" t="s">
        <v>700</v>
      </c>
      <c r="E12" s="164" t="s">
        <v>669</v>
      </c>
      <c r="F12" s="164" t="s">
        <v>669</v>
      </c>
      <c r="G12" s="164" t="s">
        <v>670</v>
      </c>
      <c r="H12" s="165">
        <v>3.21</v>
      </c>
      <c r="I12" s="164" t="s">
        <v>2405</v>
      </c>
      <c r="J12" s="164">
        <v>2</v>
      </c>
      <c r="K12" s="166">
        <v>2021</v>
      </c>
      <c r="L12" s="164" t="s">
        <v>710</v>
      </c>
      <c r="M12" s="164" t="s">
        <v>711</v>
      </c>
      <c r="N12" s="164" t="s">
        <v>712</v>
      </c>
      <c r="O12" s="164" t="s">
        <v>2404</v>
      </c>
      <c r="P12" s="164" t="s">
        <v>674</v>
      </c>
      <c r="Q12" s="166">
        <v>1982</v>
      </c>
      <c r="R12" s="164">
        <v>1</v>
      </c>
      <c r="S12" s="164"/>
      <c r="T12" s="164"/>
      <c r="U12" s="164"/>
      <c r="V12" s="164"/>
      <c r="W12" s="164"/>
      <c r="X12" s="166">
        <v>0</v>
      </c>
      <c r="Y12" s="166">
        <v>0</v>
      </c>
      <c r="Z12" s="167" t="s">
        <v>704</v>
      </c>
      <c r="AA12" s="168">
        <v>2022</v>
      </c>
      <c r="AB12" s="168">
        <v>1</v>
      </c>
      <c r="AC12" s="168">
        <v>13</v>
      </c>
      <c r="AD12" s="175" t="b">
        <f>IF(ISBLANK(GroupMember[[#This Row],[1. Identifiant interne d’exploitation agricole*]]),"",IF(ISERROR(MATCH(GroupMember[[#This Row],[1. Identifiant interne d’exploitation agricole*]],CertifiedCrop[1. Identifiant interne d’exploitation agricole*],0)),FALSE,TRUE))</f>
        <v>1</v>
      </c>
      <c r="AE12" s="175" t="b">
        <f>IF(ISBLANK(GroupMember[[#This Row],[1. Identifiant interne d’exploitation agricole*]]),"",IF(ISERROR(MATCH(GroupMember[[#This Row],[1. Identifiant interne d’exploitation agricole*]],FarmUnit[1. Identifiant interne d’exploitation agricole*],0)),FALSE,TRUE))</f>
        <v>1</v>
      </c>
      <c r="AF12" s="170" t="str">
        <f t="shared" si="0"/>
        <v>GOBEZIGNON CHARLES DAGO</v>
      </c>
      <c r="AG12" s="176" t="str">
        <f t="shared" si="3"/>
        <v>13/1/2022</v>
      </c>
      <c r="AH12" s="177">
        <f t="shared" si="1"/>
        <v>3</v>
      </c>
      <c r="AI12" s="173">
        <f t="shared" si="2"/>
        <v>0</v>
      </c>
    </row>
    <row r="13" spans="1:42" s="174" customFormat="1" ht="13.15" customHeight="1" x14ac:dyDescent="0.25">
      <c r="A13" s="164" t="s">
        <v>713</v>
      </c>
      <c r="B13" s="164" t="s">
        <v>667</v>
      </c>
      <c r="C13" s="164" t="s">
        <v>713</v>
      </c>
      <c r="D13" s="164" t="s">
        <v>700</v>
      </c>
      <c r="E13" s="164" t="s">
        <v>669</v>
      </c>
      <c r="F13" s="164" t="s">
        <v>669</v>
      </c>
      <c r="G13" s="164" t="s">
        <v>670</v>
      </c>
      <c r="H13" s="165">
        <v>1.34</v>
      </c>
      <c r="I13" s="164" t="s">
        <v>2405</v>
      </c>
      <c r="J13" s="164">
        <v>1</v>
      </c>
      <c r="K13" s="166">
        <v>2021</v>
      </c>
      <c r="L13" s="164" t="s">
        <v>714</v>
      </c>
      <c r="M13" s="164" t="s">
        <v>715</v>
      </c>
      <c r="N13" s="164" t="s">
        <v>2404</v>
      </c>
      <c r="O13" s="164" t="s">
        <v>2404</v>
      </c>
      <c r="P13" s="164" t="s">
        <v>674</v>
      </c>
      <c r="Q13" s="166">
        <v>1993</v>
      </c>
      <c r="R13" s="164">
        <v>4</v>
      </c>
      <c r="S13" s="164"/>
      <c r="T13" s="164"/>
      <c r="U13" s="164"/>
      <c r="V13" s="164"/>
      <c r="W13" s="164"/>
      <c r="X13" s="166">
        <v>0</v>
      </c>
      <c r="Y13" s="166">
        <v>0</v>
      </c>
      <c r="Z13" s="167" t="s">
        <v>704</v>
      </c>
      <c r="AA13" s="168">
        <v>2022</v>
      </c>
      <c r="AB13" s="168">
        <v>1</v>
      </c>
      <c r="AC13" s="168">
        <v>31</v>
      </c>
      <c r="AD13" s="175" t="b">
        <f>IF(ISBLANK(GroupMember[[#This Row],[1. Identifiant interne d’exploitation agricole*]]),"",IF(ISERROR(MATCH(GroupMember[[#This Row],[1. Identifiant interne d’exploitation agricole*]],CertifiedCrop[1. Identifiant interne d’exploitation agricole*],0)),FALSE,TRUE))</f>
        <v>1</v>
      </c>
      <c r="AE13" s="175" t="b">
        <f>IF(ISBLANK(GroupMember[[#This Row],[1. Identifiant interne d’exploitation agricole*]]),"",IF(ISERROR(MATCH(GroupMember[[#This Row],[1. Identifiant interne d’exploitation agricole*]],FarmUnit[1. Identifiant interne d’exploitation agricole*],0)),FALSE,TRUE))</f>
        <v>1</v>
      </c>
      <c r="AF13" s="170" t="str">
        <f t="shared" si="0"/>
        <v>SESSEGNON DANIEL TOHOURI</v>
      </c>
      <c r="AG13" s="176" t="str">
        <f t="shared" si="3"/>
        <v>31/1/2022</v>
      </c>
      <c r="AH13" s="177">
        <f t="shared" si="1"/>
        <v>2</v>
      </c>
      <c r="AI13" s="173">
        <f t="shared" si="2"/>
        <v>0</v>
      </c>
    </row>
    <row r="14" spans="1:42" s="174" customFormat="1" ht="13.15" customHeight="1" x14ac:dyDescent="0.25">
      <c r="A14" s="164" t="s">
        <v>716</v>
      </c>
      <c r="B14" s="164" t="s">
        <v>667</v>
      </c>
      <c r="C14" s="164" t="s">
        <v>716</v>
      </c>
      <c r="D14" s="164" t="s">
        <v>700</v>
      </c>
      <c r="E14" s="164" t="s">
        <v>669</v>
      </c>
      <c r="F14" s="164" t="s">
        <v>669</v>
      </c>
      <c r="G14" s="164" t="s">
        <v>670</v>
      </c>
      <c r="H14" s="165">
        <v>3.79</v>
      </c>
      <c r="I14" s="164" t="s">
        <v>2405</v>
      </c>
      <c r="J14" s="164">
        <v>2</v>
      </c>
      <c r="K14" s="166">
        <v>2021</v>
      </c>
      <c r="L14" s="164" t="s">
        <v>717</v>
      </c>
      <c r="M14" s="164" t="s">
        <v>718</v>
      </c>
      <c r="N14" s="164" t="s">
        <v>719</v>
      </c>
      <c r="O14" s="164" t="s">
        <v>2404</v>
      </c>
      <c r="P14" s="164" t="s">
        <v>674</v>
      </c>
      <c r="Q14" s="166">
        <v>1973</v>
      </c>
      <c r="R14" s="164">
        <v>5</v>
      </c>
      <c r="S14" s="164"/>
      <c r="T14" s="164"/>
      <c r="U14" s="164"/>
      <c r="V14" s="164"/>
      <c r="W14" s="164"/>
      <c r="X14" s="166">
        <v>0</v>
      </c>
      <c r="Y14" s="166">
        <v>0</v>
      </c>
      <c r="Z14" s="167" t="s">
        <v>704</v>
      </c>
      <c r="AA14" s="168">
        <v>2022</v>
      </c>
      <c r="AB14" s="168">
        <v>2</v>
      </c>
      <c r="AC14" s="168">
        <v>12</v>
      </c>
      <c r="AD14" s="175" t="b">
        <f>IF(ISBLANK(GroupMember[[#This Row],[1. Identifiant interne d’exploitation agricole*]]),"",IF(ISERROR(MATCH(GroupMember[[#This Row],[1. Identifiant interne d’exploitation agricole*]],CertifiedCrop[1. Identifiant interne d’exploitation agricole*],0)),FALSE,TRUE))</f>
        <v>1</v>
      </c>
      <c r="AE14" s="175" t="b">
        <f>IF(ISBLANK(GroupMember[[#This Row],[1. Identifiant interne d’exploitation agricole*]]),"",IF(ISERROR(MATCH(GroupMember[[#This Row],[1. Identifiant interne d’exploitation agricole*]],FarmUnit[1. Identifiant interne d’exploitation agricole*],0)),FALSE,TRUE))</f>
        <v>1</v>
      </c>
      <c r="AF14" s="170" t="str">
        <f t="shared" si="0"/>
        <v xml:space="preserve">KODJIA CESAR DADOUA </v>
      </c>
      <c r="AG14" s="176" t="str">
        <f t="shared" si="3"/>
        <v>12/2/2022</v>
      </c>
      <c r="AH14" s="177">
        <f t="shared" si="1"/>
        <v>1</v>
      </c>
      <c r="AI14" s="173">
        <f t="shared" si="2"/>
        <v>0</v>
      </c>
    </row>
    <row r="15" spans="1:42" s="174" customFormat="1" ht="13.15" customHeight="1" x14ac:dyDescent="0.25">
      <c r="A15" s="164" t="s">
        <v>720</v>
      </c>
      <c r="B15" s="164" t="s">
        <v>667</v>
      </c>
      <c r="C15" s="164" t="s">
        <v>720</v>
      </c>
      <c r="D15" s="164" t="s">
        <v>700</v>
      </c>
      <c r="E15" s="164" t="s">
        <v>669</v>
      </c>
      <c r="F15" s="164" t="s">
        <v>669</v>
      </c>
      <c r="G15" s="164" t="s">
        <v>670</v>
      </c>
      <c r="H15" s="165">
        <v>0.95</v>
      </c>
      <c r="I15" s="164" t="s">
        <v>2405</v>
      </c>
      <c r="J15" s="164">
        <v>1</v>
      </c>
      <c r="K15" s="166">
        <v>2021</v>
      </c>
      <c r="L15" s="164" t="s">
        <v>721</v>
      </c>
      <c r="M15" s="164" t="s">
        <v>722</v>
      </c>
      <c r="N15" s="164" t="s">
        <v>723</v>
      </c>
      <c r="O15" s="164" t="s">
        <v>2404</v>
      </c>
      <c r="P15" s="164" t="s">
        <v>674</v>
      </c>
      <c r="Q15" s="166">
        <v>1984</v>
      </c>
      <c r="R15" s="164">
        <v>2</v>
      </c>
      <c r="S15" s="164"/>
      <c r="T15" s="178"/>
      <c r="U15" s="164"/>
      <c r="V15" s="164"/>
      <c r="W15" s="164"/>
      <c r="X15" s="166">
        <v>0</v>
      </c>
      <c r="Y15" s="166">
        <v>0</v>
      </c>
      <c r="Z15" s="167" t="s">
        <v>704</v>
      </c>
      <c r="AA15" s="168">
        <v>2022</v>
      </c>
      <c r="AB15" s="168">
        <v>1</v>
      </c>
      <c r="AC15" s="168">
        <v>10</v>
      </c>
      <c r="AD15" s="175" t="b">
        <f>IF(ISBLANK(GroupMember[[#This Row],[1. Identifiant interne d’exploitation agricole*]]),"",IF(ISERROR(MATCH(GroupMember[[#This Row],[1. Identifiant interne d’exploitation agricole*]],CertifiedCrop[1. Identifiant interne d’exploitation agricole*],0)),FALSE,TRUE))</f>
        <v>1</v>
      </c>
      <c r="AE15" s="175" t="b">
        <f>IF(ISBLANK(GroupMember[[#This Row],[1. Identifiant interne d’exploitation agricole*]]),"",IF(ISERROR(MATCH(GroupMember[[#This Row],[1. Identifiant interne d’exploitation agricole*]],FarmUnit[1. Identifiant interne d’exploitation agricole*],0)),FALSE,TRUE))</f>
        <v>1</v>
      </c>
      <c r="AF15" s="170" t="str">
        <f t="shared" si="0"/>
        <v>VROUMAH MATHIEU GBABLE</v>
      </c>
      <c r="AG15" s="176" t="str">
        <f t="shared" si="3"/>
        <v>10/1/2022</v>
      </c>
      <c r="AH15" s="177">
        <f t="shared" si="1"/>
        <v>2</v>
      </c>
      <c r="AI15" s="173">
        <f t="shared" si="2"/>
        <v>0</v>
      </c>
    </row>
    <row r="16" spans="1:42" s="174" customFormat="1" ht="13.15" customHeight="1" x14ac:dyDescent="0.25">
      <c r="A16" s="164" t="s">
        <v>724</v>
      </c>
      <c r="B16" s="164" t="s">
        <v>667</v>
      </c>
      <c r="C16" s="164" t="s">
        <v>724</v>
      </c>
      <c r="D16" s="164" t="s">
        <v>700</v>
      </c>
      <c r="E16" s="164" t="s">
        <v>669</v>
      </c>
      <c r="F16" s="164" t="s">
        <v>669</v>
      </c>
      <c r="G16" s="164" t="s">
        <v>670</v>
      </c>
      <c r="H16" s="165">
        <v>1.75</v>
      </c>
      <c r="I16" s="164" t="s">
        <v>2405</v>
      </c>
      <c r="J16" s="164">
        <v>2</v>
      </c>
      <c r="K16" s="166">
        <v>2021</v>
      </c>
      <c r="L16" s="164" t="s">
        <v>725</v>
      </c>
      <c r="M16" s="164" t="s">
        <v>726</v>
      </c>
      <c r="N16" s="164" t="s">
        <v>2404</v>
      </c>
      <c r="O16" s="164" t="s">
        <v>2404</v>
      </c>
      <c r="P16" s="164" t="s">
        <v>674</v>
      </c>
      <c r="Q16" s="166">
        <v>1980</v>
      </c>
      <c r="R16" s="164">
        <v>3</v>
      </c>
      <c r="S16" s="164"/>
      <c r="T16" s="178"/>
      <c r="U16" s="164"/>
      <c r="V16" s="164"/>
      <c r="W16" s="164"/>
      <c r="X16" s="166">
        <v>0</v>
      </c>
      <c r="Y16" s="166">
        <v>0</v>
      </c>
      <c r="Z16" s="167" t="s">
        <v>704</v>
      </c>
      <c r="AA16" s="168">
        <v>2022</v>
      </c>
      <c r="AB16" s="168">
        <v>2</v>
      </c>
      <c r="AC16" s="168">
        <v>18</v>
      </c>
      <c r="AD16" s="175" t="b">
        <f>IF(ISBLANK(GroupMember[[#This Row],[1. Identifiant interne d’exploitation agricole*]]),"",IF(ISERROR(MATCH(GroupMember[[#This Row],[1. Identifiant interne d’exploitation agricole*]],CertifiedCrop[1. Identifiant interne d’exploitation agricole*],0)),FALSE,TRUE))</f>
        <v>1</v>
      </c>
      <c r="AE16" s="175" t="b">
        <f>IF(ISBLANK(GroupMember[[#This Row],[1. Identifiant interne d’exploitation agricole*]]),"",IF(ISERROR(MATCH(GroupMember[[#This Row],[1. Identifiant interne d’exploitation agricole*]],FarmUnit[1. Identifiant interne d’exploitation agricole*],0)),FALSE,TRUE))</f>
        <v>1</v>
      </c>
      <c r="AF16" s="170" t="str">
        <f t="shared" si="0"/>
        <v>DJERE LAZARD OURIGOU</v>
      </c>
      <c r="AG16" s="176" t="str">
        <f t="shared" si="3"/>
        <v>18/2/2022</v>
      </c>
      <c r="AH16" s="177">
        <f t="shared" si="1"/>
        <v>1</v>
      </c>
      <c r="AI16" s="173">
        <f t="shared" si="2"/>
        <v>0</v>
      </c>
    </row>
    <row r="17" spans="1:35" s="174" customFormat="1" ht="13.15" customHeight="1" x14ac:dyDescent="0.25">
      <c r="A17" s="164" t="s">
        <v>727</v>
      </c>
      <c r="B17" s="164" t="s">
        <v>667</v>
      </c>
      <c r="C17" s="164" t="s">
        <v>727</v>
      </c>
      <c r="D17" s="164" t="s">
        <v>700</v>
      </c>
      <c r="E17" s="164" t="s">
        <v>669</v>
      </c>
      <c r="F17" s="164" t="s">
        <v>669</v>
      </c>
      <c r="G17" s="164" t="s">
        <v>670</v>
      </c>
      <c r="H17" s="165">
        <v>2.52</v>
      </c>
      <c r="I17" s="164" t="s">
        <v>2405</v>
      </c>
      <c r="J17" s="164">
        <v>1</v>
      </c>
      <c r="K17" s="166">
        <v>2021</v>
      </c>
      <c r="L17" s="164" t="s">
        <v>728</v>
      </c>
      <c r="M17" s="164" t="s">
        <v>729</v>
      </c>
      <c r="N17" s="164" t="s">
        <v>2404</v>
      </c>
      <c r="O17" s="164" t="s">
        <v>2404</v>
      </c>
      <c r="P17" s="164" t="s">
        <v>674</v>
      </c>
      <c r="Q17" s="166">
        <v>1993</v>
      </c>
      <c r="R17" s="164">
        <v>6</v>
      </c>
      <c r="S17" s="164"/>
      <c r="T17" s="178"/>
      <c r="U17" s="164"/>
      <c r="V17" s="164"/>
      <c r="W17" s="164"/>
      <c r="X17" s="166">
        <v>0</v>
      </c>
      <c r="Y17" s="166">
        <v>0</v>
      </c>
      <c r="Z17" s="167" t="s">
        <v>704</v>
      </c>
      <c r="AA17" s="168">
        <v>2022</v>
      </c>
      <c r="AB17" s="168">
        <v>1</v>
      </c>
      <c r="AC17" s="168">
        <v>13</v>
      </c>
      <c r="AD17" s="175" t="b">
        <f>IF(ISBLANK(GroupMember[[#This Row],[1. Identifiant interne d’exploitation agricole*]]),"",IF(ISERROR(MATCH(GroupMember[[#This Row],[1. Identifiant interne d’exploitation agricole*]],CertifiedCrop[1. Identifiant interne d’exploitation agricole*],0)),FALSE,TRUE))</f>
        <v>1</v>
      </c>
      <c r="AE17" s="175" t="b">
        <f>IF(ISBLANK(GroupMember[[#This Row],[1. Identifiant interne d’exploitation agricole*]]),"",IF(ISERROR(MATCH(GroupMember[[#This Row],[1. Identifiant interne d’exploitation agricole*]],FarmUnit[1. Identifiant interne d’exploitation agricole*],0)),FALSE,TRUE))</f>
        <v>1</v>
      </c>
      <c r="AF17" s="170" t="str">
        <f t="shared" si="0"/>
        <v>NASSE ABEL AKASSE</v>
      </c>
      <c r="AG17" s="176" t="str">
        <f t="shared" si="3"/>
        <v>13/1/2022</v>
      </c>
      <c r="AH17" s="177">
        <f t="shared" si="1"/>
        <v>3</v>
      </c>
      <c r="AI17" s="173">
        <f t="shared" si="2"/>
        <v>0</v>
      </c>
    </row>
    <row r="18" spans="1:35" s="174" customFormat="1" ht="13.15" customHeight="1" x14ac:dyDescent="0.25">
      <c r="A18" s="164" t="s">
        <v>730</v>
      </c>
      <c r="B18" s="164" t="s">
        <v>667</v>
      </c>
      <c r="C18" s="164" t="s">
        <v>730</v>
      </c>
      <c r="D18" s="164" t="s">
        <v>700</v>
      </c>
      <c r="E18" s="164" t="s">
        <v>669</v>
      </c>
      <c r="F18" s="164" t="s">
        <v>669</v>
      </c>
      <c r="G18" s="164" t="s">
        <v>670</v>
      </c>
      <c r="H18" s="165">
        <v>3.1</v>
      </c>
      <c r="I18" s="164" t="s">
        <v>2405</v>
      </c>
      <c r="J18" s="164">
        <v>2</v>
      </c>
      <c r="K18" s="166">
        <v>2021</v>
      </c>
      <c r="L18" s="164" t="s">
        <v>731</v>
      </c>
      <c r="M18" s="164" t="s">
        <v>732</v>
      </c>
      <c r="N18" s="164" t="s">
        <v>733</v>
      </c>
      <c r="O18" s="164" t="s">
        <v>2404</v>
      </c>
      <c r="P18" s="164" t="s">
        <v>674</v>
      </c>
      <c r="Q18" s="166">
        <v>1990</v>
      </c>
      <c r="R18" s="164">
        <v>1</v>
      </c>
      <c r="S18" s="164"/>
      <c r="T18" s="178"/>
      <c r="U18" s="164"/>
      <c r="V18" s="164"/>
      <c r="W18" s="164"/>
      <c r="X18" s="166">
        <v>0</v>
      </c>
      <c r="Y18" s="166">
        <v>0</v>
      </c>
      <c r="Z18" s="167" t="s">
        <v>704</v>
      </c>
      <c r="AA18" s="168">
        <v>2022</v>
      </c>
      <c r="AB18" s="168">
        <v>1</v>
      </c>
      <c r="AC18" s="168">
        <v>12</v>
      </c>
      <c r="AD18" s="175" t="b">
        <f>IF(ISBLANK(GroupMember[[#This Row],[1. Identifiant interne d’exploitation agricole*]]),"",IF(ISERROR(MATCH(GroupMember[[#This Row],[1. Identifiant interne d’exploitation agricole*]],CertifiedCrop[1. Identifiant interne d’exploitation agricole*],0)),FALSE,TRUE))</f>
        <v>1</v>
      </c>
      <c r="AE18" s="175" t="b">
        <f>IF(ISBLANK(GroupMember[[#This Row],[1. Identifiant interne d’exploitation agricole*]]),"",IF(ISERROR(MATCH(GroupMember[[#This Row],[1. Identifiant interne d’exploitation agricole*]],FarmUnit[1. Identifiant interne d’exploitation agricole*],0)),FALSE,TRUE))</f>
        <v>1</v>
      </c>
      <c r="AF18" s="170" t="str">
        <f t="shared" si="0"/>
        <v>SERY JOACHIN DAKO</v>
      </c>
      <c r="AG18" s="176" t="str">
        <f t="shared" si="3"/>
        <v>12/1/2022</v>
      </c>
      <c r="AH18" s="177">
        <f t="shared" si="1"/>
        <v>3</v>
      </c>
      <c r="AI18" s="173">
        <f t="shared" si="2"/>
        <v>0</v>
      </c>
    </row>
    <row r="19" spans="1:35" s="174" customFormat="1" ht="13.15" customHeight="1" x14ac:dyDescent="0.25">
      <c r="A19" s="164" t="s">
        <v>734</v>
      </c>
      <c r="B19" s="164" t="s">
        <v>667</v>
      </c>
      <c r="C19" s="164" t="s">
        <v>734</v>
      </c>
      <c r="D19" s="164" t="s">
        <v>700</v>
      </c>
      <c r="E19" s="164" t="s">
        <v>669</v>
      </c>
      <c r="F19" s="164" t="s">
        <v>669</v>
      </c>
      <c r="G19" s="164" t="s">
        <v>670</v>
      </c>
      <c r="H19" s="165">
        <v>2.75</v>
      </c>
      <c r="I19" s="164" t="s">
        <v>2405</v>
      </c>
      <c r="J19" s="164">
        <v>1</v>
      </c>
      <c r="K19" s="166">
        <v>2021</v>
      </c>
      <c r="L19" s="164" t="s">
        <v>735</v>
      </c>
      <c r="M19" s="164" t="s">
        <v>736</v>
      </c>
      <c r="N19" s="164" t="s">
        <v>737</v>
      </c>
      <c r="O19" s="164" t="s">
        <v>2404</v>
      </c>
      <c r="P19" s="164" t="s">
        <v>674</v>
      </c>
      <c r="Q19" s="166">
        <v>1984</v>
      </c>
      <c r="R19" s="164">
        <v>5</v>
      </c>
      <c r="S19" s="164"/>
      <c r="T19" s="179"/>
      <c r="U19" s="164"/>
      <c r="V19" s="164"/>
      <c r="W19" s="164"/>
      <c r="X19" s="166">
        <v>0</v>
      </c>
      <c r="Y19" s="166">
        <v>0</v>
      </c>
      <c r="Z19" s="167" t="s">
        <v>704</v>
      </c>
      <c r="AA19" s="168">
        <v>2022</v>
      </c>
      <c r="AB19" s="168">
        <v>1</v>
      </c>
      <c r="AC19" s="168">
        <v>22</v>
      </c>
      <c r="AD19" s="175" t="b">
        <f>IF(ISBLANK(GroupMember[[#This Row],[1. Identifiant interne d’exploitation agricole*]]),"",IF(ISERROR(MATCH(GroupMember[[#This Row],[1. Identifiant interne d’exploitation agricole*]],CertifiedCrop[1. Identifiant interne d’exploitation agricole*],0)),FALSE,TRUE))</f>
        <v>1</v>
      </c>
      <c r="AE19" s="175" t="b">
        <f>IF(ISBLANK(GroupMember[[#This Row],[1. Identifiant interne d’exploitation agricole*]]),"",IF(ISERROR(MATCH(GroupMember[[#This Row],[1. Identifiant interne d’exploitation agricole*]],FarmUnit[1. Identifiant interne d’exploitation agricole*],0)),FALSE,TRUE))</f>
        <v>1</v>
      </c>
      <c r="AF19" s="170" t="str">
        <f t="shared" si="0"/>
        <v>DANO ALEXIS VAGBA</v>
      </c>
      <c r="AG19" s="176" t="str">
        <f t="shared" si="3"/>
        <v>22/1/2022</v>
      </c>
      <c r="AH19" s="177">
        <f t="shared" si="1"/>
        <v>1</v>
      </c>
      <c r="AI19" s="173">
        <f t="shared" si="2"/>
        <v>0</v>
      </c>
    </row>
    <row r="20" spans="1:35" s="174" customFormat="1" ht="13.15" customHeight="1" x14ac:dyDescent="0.25">
      <c r="A20" s="164" t="s">
        <v>738</v>
      </c>
      <c r="B20" s="164" t="s">
        <v>667</v>
      </c>
      <c r="C20" s="164" t="s">
        <v>738</v>
      </c>
      <c r="D20" s="164" t="s">
        <v>700</v>
      </c>
      <c r="E20" s="164" t="s">
        <v>669</v>
      </c>
      <c r="F20" s="164" t="s">
        <v>669</v>
      </c>
      <c r="G20" s="164" t="s">
        <v>670</v>
      </c>
      <c r="H20" s="165">
        <v>2.57</v>
      </c>
      <c r="I20" s="164" t="s">
        <v>2405</v>
      </c>
      <c r="J20" s="164">
        <v>1</v>
      </c>
      <c r="K20" s="166">
        <v>2021</v>
      </c>
      <c r="L20" s="164" t="s">
        <v>739</v>
      </c>
      <c r="M20" s="164" t="s">
        <v>740</v>
      </c>
      <c r="N20" s="164" t="s">
        <v>741</v>
      </c>
      <c r="O20" s="164" t="s">
        <v>2404</v>
      </c>
      <c r="P20" s="164" t="s">
        <v>674</v>
      </c>
      <c r="Q20" s="166">
        <v>1973</v>
      </c>
      <c r="R20" s="164">
        <v>2</v>
      </c>
      <c r="S20" s="164"/>
      <c r="T20" s="179"/>
      <c r="U20" s="164"/>
      <c r="V20" s="164"/>
      <c r="W20" s="164"/>
      <c r="X20" s="166">
        <v>0</v>
      </c>
      <c r="Y20" s="166">
        <v>0</v>
      </c>
      <c r="Z20" s="167" t="s">
        <v>704</v>
      </c>
      <c r="AA20" s="168">
        <v>2022</v>
      </c>
      <c r="AB20" s="168">
        <v>1</v>
      </c>
      <c r="AC20" s="168">
        <v>31</v>
      </c>
      <c r="AD20" s="175" t="b">
        <f>IF(ISBLANK(GroupMember[[#This Row],[1. Identifiant interne d’exploitation agricole*]]),"",IF(ISERROR(MATCH(GroupMember[[#This Row],[1. Identifiant interne d’exploitation agricole*]],CertifiedCrop[1. Identifiant interne d’exploitation agricole*],0)),FALSE,TRUE))</f>
        <v>1</v>
      </c>
      <c r="AE20" s="175" t="b">
        <f>IF(ISBLANK(GroupMember[[#This Row],[1. Identifiant interne d’exploitation agricole*]]),"",IF(ISERROR(MATCH(GroupMember[[#This Row],[1. Identifiant interne d’exploitation agricole*]],FarmUnit[1. Identifiant interne d’exploitation agricole*],0)),FALSE,TRUE))</f>
        <v>1</v>
      </c>
      <c r="AF20" s="170" t="str">
        <f t="shared" si="0"/>
        <v>GBAHI ROGER LIALI</v>
      </c>
      <c r="AG20" s="176" t="str">
        <f t="shared" si="3"/>
        <v>31/1/2022</v>
      </c>
      <c r="AH20" s="177">
        <f t="shared" si="1"/>
        <v>2</v>
      </c>
      <c r="AI20" s="173">
        <f t="shared" si="2"/>
        <v>0</v>
      </c>
    </row>
    <row r="21" spans="1:35" s="174" customFormat="1" ht="13.15" customHeight="1" x14ac:dyDescent="0.25">
      <c r="A21" s="164" t="s">
        <v>742</v>
      </c>
      <c r="B21" s="164" t="s">
        <v>667</v>
      </c>
      <c r="C21" s="164" t="s">
        <v>742</v>
      </c>
      <c r="D21" s="164" t="s">
        <v>700</v>
      </c>
      <c r="E21" s="164" t="s">
        <v>669</v>
      </c>
      <c r="F21" s="164" t="s">
        <v>669</v>
      </c>
      <c r="G21" s="164" t="s">
        <v>670</v>
      </c>
      <c r="H21" s="165">
        <v>0.68</v>
      </c>
      <c r="I21" s="164" t="s">
        <v>2405</v>
      </c>
      <c r="J21" s="164">
        <v>1</v>
      </c>
      <c r="K21" s="166">
        <v>2021</v>
      </c>
      <c r="L21" s="164" t="s">
        <v>743</v>
      </c>
      <c r="M21" s="164" t="s">
        <v>744</v>
      </c>
      <c r="N21" s="164" t="s">
        <v>2404</v>
      </c>
      <c r="O21" s="164" t="s">
        <v>2404</v>
      </c>
      <c r="P21" s="164" t="s">
        <v>745</v>
      </c>
      <c r="Q21" s="166">
        <v>1987</v>
      </c>
      <c r="R21" s="164">
        <v>3</v>
      </c>
      <c r="S21" s="164"/>
      <c r="T21" s="179"/>
      <c r="U21" s="164"/>
      <c r="V21" s="164"/>
      <c r="W21" s="164"/>
      <c r="X21" s="166">
        <v>0</v>
      </c>
      <c r="Y21" s="166">
        <v>0</v>
      </c>
      <c r="Z21" s="167" t="s">
        <v>704</v>
      </c>
      <c r="AA21" s="168">
        <v>2022</v>
      </c>
      <c r="AB21" s="168">
        <v>1</v>
      </c>
      <c r="AC21" s="168">
        <v>13</v>
      </c>
      <c r="AD21" s="175" t="b">
        <f>IF(ISBLANK(GroupMember[[#This Row],[1. Identifiant interne d’exploitation agricole*]]),"",IF(ISERROR(MATCH(GroupMember[[#This Row],[1. Identifiant interne d’exploitation agricole*]],CertifiedCrop[1. Identifiant interne d’exploitation agricole*],0)),FALSE,TRUE))</f>
        <v>1</v>
      </c>
      <c r="AE21" s="175" t="b">
        <f>IF(ISBLANK(GroupMember[[#This Row],[1. Identifiant interne d’exploitation agricole*]]),"",IF(ISERROR(MATCH(GroupMember[[#This Row],[1. Identifiant interne d’exploitation agricole*]],FarmUnit[1. Identifiant interne d’exploitation agricole*],0)),FALSE,TRUE))</f>
        <v>1</v>
      </c>
      <c r="AF21" s="170" t="str">
        <f t="shared" si="0"/>
        <v>BEATRICE GBOPO</v>
      </c>
      <c r="AG21" s="176" t="str">
        <f t="shared" si="3"/>
        <v>13/1/2022</v>
      </c>
      <c r="AH21" s="177">
        <f t="shared" si="1"/>
        <v>3</v>
      </c>
      <c r="AI21" s="173">
        <f t="shared" si="2"/>
        <v>0</v>
      </c>
    </row>
    <row r="22" spans="1:35" s="174" customFormat="1" ht="13.15" customHeight="1" x14ac:dyDescent="0.25">
      <c r="A22" s="164" t="s">
        <v>746</v>
      </c>
      <c r="B22" s="164" t="s">
        <v>667</v>
      </c>
      <c r="C22" s="164" t="s">
        <v>746</v>
      </c>
      <c r="D22" s="164" t="s">
        <v>700</v>
      </c>
      <c r="E22" s="164" t="s">
        <v>669</v>
      </c>
      <c r="F22" s="164" t="s">
        <v>669</v>
      </c>
      <c r="G22" s="164" t="s">
        <v>670</v>
      </c>
      <c r="H22" s="165">
        <v>2.58</v>
      </c>
      <c r="I22" s="164" t="s">
        <v>2405</v>
      </c>
      <c r="J22" s="164">
        <v>2</v>
      </c>
      <c r="K22" s="166">
        <v>2021</v>
      </c>
      <c r="L22" s="164" t="s">
        <v>747</v>
      </c>
      <c r="M22" s="164" t="s">
        <v>748</v>
      </c>
      <c r="N22" s="164" t="s">
        <v>2404</v>
      </c>
      <c r="O22" s="164" t="s">
        <v>749</v>
      </c>
      <c r="P22" s="164" t="s">
        <v>674</v>
      </c>
      <c r="Q22" s="166">
        <v>1971</v>
      </c>
      <c r="R22" s="164">
        <v>5</v>
      </c>
      <c r="S22" s="164"/>
      <c r="T22" s="179"/>
      <c r="U22" s="164"/>
      <c r="V22" s="164"/>
      <c r="W22" s="164"/>
      <c r="X22" s="166">
        <v>0</v>
      </c>
      <c r="Y22" s="166">
        <v>0</v>
      </c>
      <c r="Z22" s="167" t="s">
        <v>704</v>
      </c>
      <c r="AA22" s="168">
        <v>2022</v>
      </c>
      <c r="AB22" s="168">
        <v>1</v>
      </c>
      <c r="AC22" s="168">
        <v>12</v>
      </c>
      <c r="AD22" s="175" t="b">
        <f>IF(ISBLANK(GroupMember[[#This Row],[1. Identifiant interne d’exploitation agricole*]]),"",IF(ISERROR(MATCH(GroupMember[[#This Row],[1. Identifiant interne d’exploitation agricole*]],CertifiedCrop[1. Identifiant interne d’exploitation agricole*],0)),FALSE,TRUE))</f>
        <v>1</v>
      </c>
      <c r="AE22" s="175" t="b">
        <f>IF(ISBLANK(GroupMember[[#This Row],[1. Identifiant interne d’exploitation agricole*]]),"",IF(ISERROR(MATCH(GroupMember[[#This Row],[1. Identifiant interne d’exploitation agricole*]],FarmUnit[1. Identifiant interne d’exploitation agricole*],0)),FALSE,TRUE))</f>
        <v>1</v>
      </c>
      <c r="AF22" s="170" t="str">
        <f t="shared" si="0"/>
        <v>TAO EULOGE FLAN</v>
      </c>
      <c r="AG22" s="176" t="str">
        <f t="shared" si="3"/>
        <v>12/1/2022</v>
      </c>
      <c r="AH22" s="177">
        <f t="shared" si="1"/>
        <v>3</v>
      </c>
      <c r="AI22" s="173">
        <f t="shared" si="2"/>
        <v>0</v>
      </c>
    </row>
    <row r="23" spans="1:35" s="174" customFormat="1" ht="13.15" customHeight="1" x14ac:dyDescent="0.25">
      <c r="A23" s="164" t="s">
        <v>750</v>
      </c>
      <c r="B23" s="164" t="s">
        <v>667</v>
      </c>
      <c r="C23" s="164" t="s">
        <v>750</v>
      </c>
      <c r="D23" s="164" t="s">
        <v>700</v>
      </c>
      <c r="E23" s="164" t="s">
        <v>669</v>
      </c>
      <c r="F23" s="164" t="s">
        <v>669</v>
      </c>
      <c r="G23" s="164" t="s">
        <v>670</v>
      </c>
      <c r="H23" s="165">
        <v>2.71</v>
      </c>
      <c r="I23" s="164" t="s">
        <v>2405</v>
      </c>
      <c r="J23" s="164">
        <v>1</v>
      </c>
      <c r="K23" s="166">
        <v>2021</v>
      </c>
      <c r="L23" s="164" t="s">
        <v>751</v>
      </c>
      <c r="M23" s="164" t="s">
        <v>752</v>
      </c>
      <c r="N23" s="164" t="s">
        <v>2442</v>
      </c>
      <c r="O23" s="164" t="s">
        <v>2404</v>
      </c>
      <c r="P23" s="164" t="s">
        <v>674</v>
      </c>
      <c r="Q23" s="166">
        <v>1991</v>
      </c>
      <c r="R23" s="164">
        <v>5</v>
      </c>
      <c r="S23" s="164"/>
      <c r="T23" s="164"/>
      <c r="U23" s="164"/>
      <c r="V23" s="164"/>
      <c r="W23" s="164"/>
      <c r="X23" s="166">
        <v>0</v>
      </c>
      <c r="Y23" s="166">
        <v>0</v>
      </c>
      <c r="Z23" s="167" t="s">
        <v>704</v>
      </c>
      <c r="AA23" s="168">
        <v>2022</v>
      </c>
      <c r="AB23" s="168">
        <v>2</v>
      </c>
      <c r="AC23" s="168">
        <v>3</v>
      </c>
      <c r="AD23" s="175" t="b">
        <f>IF(ISBLANK(GroupMember[[#This Row],[1. Identifiant interne d’exploitation agricole*]]),"",IF(ISERROR(MATCH(GroupMember[[#This Row],[1. Identifiant interne d’exploitation agricole*]],CertifiedCrop[1. Identifiant interne d’exploitation agricole*],0)),FALSE,TRUE))</f>
        <v>1</v>
      </c>
      <c r="AE23" s="175" t="b">
        <f>IF(ISBLANK(GroupMember[[#This Row],[1. Identifiant interne d’exploitation agricole*]]),"",IF(ISERROR(MATCH(GroupMember[[#This Row],[1. Identifiant interne d’exploitation agricole*]],FarmUnit[1. Identifiant interne d’exploitation agricole*],0)),FALSE,TRUE))</f>
        <v>1</v>
      </c>
      <c r="AF23" s="170" t="str">
        <f t="shared" si="0"/>
        <v>VAGBA MICHEL DANO</v>
      </c>
      <c r="AG23" s="176" t="str">
        <f t="shared" si="3"/>
        <v>3/2/2022</v>
      </c>
      <c r="AH23" s="177">
        <f t="shared" si="1"/>
        <v>1</v>
      </c>
      <c r="AI23" s="173">
        <f t="shared" si="2"/>
        <v>0</v>
      </c>
    </row>
    <row r="24" spans="1:35" s="174" customFormat="1" ht="13.15" customHeight="1" x14ac:dyDescent="0.25">
      <c r="A24" s="164" t="s">
        <v>753</v>
      </c>
      <c r="B24" s="164" t="s">
        <v>667</v>
      </c>
      <c r="C24" s="164" t="s">
        <v>753</v>
      </c>
      <c r="D24" s="164" t="s">
        <v>700</v>
      </c>
      <c r="E24" s="164" t="s">
        <v>669</v>
      </c>
      <c r="F24" s="164" t="s">
        <v>669</v>
      </c>
      <c r="G24" s="164" t="s">
        <v>670</v>
      </c>
      <c r="H24" s="165">
        <v>2.38</v>
      </c>
      <c r="I24" s="164" t="s">
        <v>2405</v>
      </c>
      <c r="J24" s="164">
        <v>2</v>
      </c>
      <c r="K24" s="166">
        <v>2021</v>
      </c>
      <c r="L24" s="164" t="s">
        <v>754</v>
      </c>
      <c r="M24" s="164" t="s">
        <v>755</v>
      </c>
      <c r="N24" s="164" t="s">
        <v>756</v>
      </c>
      <c r="O24" s="164" t="s">
        <v>2404</v>
      </c>
      <c r="P24" s="164" t="s">
        <v>674</v>
      </c>
      <c r="Q24" s="166">
        <v>1990</v>
      </c>
      <c r="R24" s="164">
        <v>1</v>
      </c>
      <c r="S24" s="164"/>
      <c r="T24" s="164"/>
      <c r="U24" s="164"/>
      <c r="V24" s="164"/>
      <c r="W24" s="164"/>
      <c r="X24" s="166">
        <v>0</v>
      </c>
      <c r="Y24" s="166">
        <v>0</v>
      </c>
      <c r="Z24" s="167" t="s">
        <v>704</v>
      </c>
      <c r="AA24" s="168">
        <v>2022</v>
      </c>
      <c r="AB24" s="168">
        <v>1</v>
      </c>
      <c r="AC24" s="168">
        <v>7</v>
      </c>
      <c r="AD24" s="175" t="b">
        <f>IF(ISBLANK(GroupMember[[#This Row],[1. Identifiant interne d’exploitation agricole*]]),"",IF(ISERROR(MATCH(GroupMember[[#This Row],[1. Identifiant interne d’exploitation agricole*]],CertifiedCrop[1. Identifiant interne d’exploitation agricole*],0)),FALSE,TRUE))</f>
        <v>1</v>
      </c>
      <c r="AE24" s="175" t="b">
        <f>IF(ISBLANK(GroupMember[[#This Row],[1. Identifiant interne d’exploitation agricole*]]),"",IF(ISERROR(MATCH(GroupMember[[#This Row],[1. Identifiant interne d’exploitation agricole*]],FarmUnit[1. Identifiant interne d’exploitation agricole*],0)),FALSE,TRUE))</f>
        <v>1</v>
      </c>
      <c r="AF24" s="170" t="str">
        <f t="shared" si="0"/>
        <v>BOSCO ZOGBE</v>
      </c>
      <c r="AG24" s="176" t="str">
        <f t="shared" si="3"/>
        <v>7/1/2022</v>
      </c>
      <c r="AH24" s="177">
        <f t="shared" si="1"/>
        <v>2</v>
      </c>
      <c r="AI24" s="173">
        <f t="shared" si="2"/>
        <v>0</v>
      </c>
    </row>
    <row r="25" spans="1:35" s="174" customFormat="1" ht="13.15" customHeight="1" x14ac:dyDescent="0.25">
      <c r="A25" s="164" t="s">
        <v>757</v>
      </c>
      <c r="B25" s="164" t="s">
        <v>667</v>
      </c>
      <c r="C25" s="164" t="s">
        <v>757</v>
      </c>
      <c r="D25" s="164" t="s">
        <v>700</v>
      </c>
      <c r="E25" s="164" t="s">
        <v>669</v>
      </c>
      <c r="F25" s="164" t="s">
        <v>669</v>
      </c>
      <c r="G25" s="164" t="s">
        <v>670</v>
      </c>
      <c r="H25" s="165">
        <v>1.81</v>
      </c>
      <c r="I25" s="164" t="s">
        <v>2405</v>
      </c>
      <c r="J25" s="164">
        <v>2</v>
      </c>
      <c r="K25" s="166">
        <v>2021</v>
      </c>
      <c r="L25" s="164" t="s">
        <v>758</v>
      </c>
      <c r="M25" s="164" t="s">
        <v>759</v>
      </c>
      <c r="N25" s="164" t="s">
        <v>2404</v>
      </c>
      <c r="O25" s="164" t="s">
        <v>2404</v>
      </c>
      <c r="P25" s="164" t="s">
        <v>674</v>
      </c>
      <c r="Q25" s="166">
        <v>1982</v>
      </c>
      <c r="R25" s="164">
        <v>5</v>
      </c>
      <c r="S25" s="164"/>
      <c r="T25" s="164"/>
      <c r="U25" s="164"/>
      <c r="V25" s="164"/>
      <c r="W25" s="164"/>
      <c r="X25" s="166">
        <v>0</v>
      </c>
      <c r="Y25" s="166">
        <v>0</v>
      </c>
      <c r="Z25" s="167" t="s">
        <v>704</v>
      </c>
      <c r="AA25" s="168">
        <v>2022</v>
      </c>
      <c r="AB25" s="168">
        <v>1</v>
      </c>
      <c r="AC25" s="168">
        <v>12</v>
      </c>
      <c r="AD25" s="175" t="b">
        <f>IF(ISBLANK(GroupMember[[#This Row],[1. Identifiant interne d’exploitation agricole*]]),"",IF(ISERROR(MATCH(GroupMember[[#This Row],[1. Identifiant interne d’exploitation agricole*]],CertifiedCrop[1. Identifiant interne d’exploitation agricole*],0)),FALSE,TRUE))</f>
        <v>1</v>
      </c>
      <c r="AE25" s="175" t="b">
        <f>IF(ISBLANK(GroupMember[[#This Row],[1. Identifiant interne d’exploitation agricole*]]),"",IF(ISERROR(MATCH(GroupMember[[#This Row],[1. Identifiant interne d’exploitation agricole*]],FarmUnit[1. Identifiant interne d’exploitation agricole*],0)),FALSE,TRUE))</f>
        <v>1</v>
      </c>
      <c r="AF25" s="170" t="str">
        <f t="shared" si="0"/>
        <v>AKESSE DOUKOU</v>
      </c>
      <c r="AG25" s="176" t="str">
        <f t="shared" si="3"/>
        <v>12/1/2022</v>
      </c>
      <c r="AH25" s="177">
        <f t="shared" si="1"/>
        <v>3</v>
      </c>
      <c r="AI25" s="173">
        <f t="shared" si="2"/>
        <v>0</v>
      </c>
    </row>
    <row r="26" spans="1:35" s="174" customFormat="1" ht="13.15" customHeight="1" x14ac:dyDescent="0.25">
      <c r="A26" s="164" t="s">
        <v>760</v>
      </c>
      <c r="B26" s="164" t="s">
        <v>667</v>
      </c>
      <c r="C26" s="164" t="s">
        <v>760</v>
      </c>
      <c r="D26" s="164" t="s">
        <v>700</v>
      </c>
      <c r="E26" s="164" t="s">
        <v>669</v>
      </c>
      <c r="F26" s="164" t="s">
        <v>669</v>
      </c>
      <c r="G26" s="164" t="s">
        <v>670</v>
      </c>
      <c r="H26" s="165">
        <v>1.879</v>
      </c>
      <c r="I26" s="164" t="s">
        <v>2405</v>
      </c>
      <c r="J26" s="164">
        <v>3</v>
      </c>
      <c r="K26" s="166">
        <v>2021</v>
      </c>
      <c r="L26" s="164" t="s">
        <v>761</v>
      </c>
      <c r="M26" s="164" t="s">
        <v>729</v>
      </c>
      <c r="N26" s="164" t="s">
        <v>762</v>
      </c>
      <c r="O26" s="164" t="s">
        <v>763</v>
      </c>
      <c r="P26" s="164" t="s">
        <v>745</v>
      </c>
      <c r="Q26" s="166">
        <v>1954</v>
      </c>
      <c r="R26" s="164">
        <v>6</v>
      </c>
      <c r="S26" s="164"/>
      <c r="T26" s="164"/>
      <c r="U26" s="164"/>
      <c r="V26" s="164"/>
      <c r="W26" s="164"/>
      <c r="X26" s="166">
        <v>0</v>
      </c>
      <c r="Y26" s="166">
        <v>0</v>
      </c>
      <c r="Z26" s="167" t="s">
        <v>704</v>
      </c>
      <c r="AA26" s="168">
        <v>2022</v>
      </c>
      <c r="AB26" s="168">
        <v>1</v>
      </c>
      <c r="AC26" s="168">
        <v>29</v>
      </c>
      <c r="AD26" s="175" t="b">
        <f>IF(ISBLANK(GroupMember[[#This Row],[1. Identifiant interne d’exploitation agricole*]]),"",IF(ISERROR(MATCH(GroupMember[[#This Row],[1. Identifiant interne d’exploitation agricole*]],CertifiedCrop[1. Identifiant interne d’exploitation agricole*],0)),FALSE,TRUE))</f>
        <v>1</v>
      </c>
      <c r="AE26" s="175" t="b">
        <f>IF(ISBLANK(GroupMember[[#This Row],[1. Identifiant interne d’exploitation agricole*]]),"",IF(ISERROR(MATCH(GroupMember[[#This Row],[1. Identifiant interne d’exploitation agricole*]],FarmUnit[1. Identifiant interne d’exploitation agricole*],0)),FALSE,TRUE))</f>
        <v>1</v>
      </c>
      <c r="AF26" s="170" t="str">
        <f t="shared" si="0"/>
        <v>POPOH PAULINE DIARRA AKASSE</v>
      </c>
      <c r="AG26" s="176" t="str">
        <f t="shared" si="3"/>
        <v>29/1/2022</v>
      </c>
      <c r="AH26" s="177">
        <f t="shared" si="1"/>
        <v>1</v>
      </c>
      <c r="AI26" s="173">
        <f t="shared" si="2"/>
        <v>0</v>
      </c>
    </row>
    <row r="27" spans="1:35" s="174" customFormat="1" ht="13.15" customHeight="1" x14ac:dyDescent="0.25">
      <c r="A27" s="164" t="s">
        <v>764</v>
      </c>
      <c r="B27" s="164" t="s">
        <v>667</v>
      </c>
      <c r="C27" s="164" t="s">
        <v>764</v>
      </c>
      <c r="D27" s="164" t="s">
        <v>700</v>
      </c>
      <c r="E27" s="164" t="s">
        <v>669</v>
      </c>
      <c r="F27" s="164" t="s">
        <v>669</v>
      </c>
      <c r="G27" s="164" t="s">
        <v>670</v>
      </c>
      <c r="H27" s="165">
        <v>1.73</v>
      </c>
      <c r="I27" s="164" t="s">
        <v>2405</v>
      </c>
      <c r="J27" s="164">
        <v>2</v>
      </c>
      <c r="K27" s="166">
        <v>2021</v>
      </c>
      <c r="L27" s="164" t="s">
        <v>765</v>
      </c>
      <c r="M27" s="164" t="s">
        <v>758</v>
      </c>
      <c r="N27" s="164" t="s">
        <v>766</v>
      </c>
      <c r="O27" s="164" t="s">
        <v>2404</v>
      </c>
      <c r="P27" s="164" t="s">
        <v>674</v>
      </c>
      <c r="Q27" s="166">
        <v>1991</v>
      </c>
      <c r="R27" s="164">
        <v>2</v>
      </c>
      <c r="S27" s="164"/>
      <c r="T27" s="164"/>
      <c r="U27" s="164"/>
      <c r="V27" s="164"/>
      <c r="W27" s="164"/>
      <c r="X27" s="166">
        <v>0</v>
      </c>
      <c r="Y27" s="166">
        <v>0</v>
      </c>
      <c r="Z27" s="167" t="s">
        <v>704</v>
      </c>
      <c r="AA27" s="168">
        <v>2022</v>
      </c>
      <c r="AB27" s="168">
        <v>1</v>
      </c>
      <c r="AC27" s="168">
        <v>15</v>
      </c>
      <c r="AD27" s="175" t="b">
        <f>IF(ISBLANK(GroupMember[[#This Row],[1. Identifiant interne d’exploitation agricole*]]),"",IF(ISERROR(MATCH(GroupMember[[#This Row],[1. Identifiant interne d’exploitation agricole*]],CertifiedCrop[1. Identifiant interne d’exploitation agricole*],0)),FALSE,TRUE))</f>
        <v>1</v>
      </c>
      <c r="AE27" s="175" t="b">
        <f>IF(ISBLANK(GroupMember[[#This Row],[1. Identifiant interne d’exploitation agricole*]]),"",IF(ISERROR(MATCH(GroupMember[[#This Row],[1. Identifiant interne d’exploitation agricole*]],FarmUnit[1. Identifiant interne d’exploitation agricole*],0)),FALSE,TRUE))</f>
        <v>1</v>
      </c>
      <c r="AF27" s="170" t="str">
        <f t="shared" si="0"/>
        <v>NASSE RODRIGUE AKESSE</v>
      </c>
      <c r="AG27" s="176" t="str">
        <f t="shared" si="3"/>
        <v>15/1/2022</v>
      </c>
      <c r="AH27" s="177">
        <f t="shared" si="1"/>
        <v>1</v>
      </c>
      <c r="AI27" s="173">
        <f t="shared" si="2"/>
        <v>0</v>
      </c>
    </row>
    <row r="28" spans="1:35" s="174" customFormat="1" ht="13.15" customHeight="1" x14ac:dyDescent="0.25">
      <c r="A28" s="164" t="s">
        <v>767</v>
      </c>
      <c r="B28" s="164" t="s">
        <v>667</v>
      </c>
      <c r="C28" s="164" t="s">
        <v>767</v>
      </c>
      <c r="D28" s="164" t="s">
        <v>700</v>
      </c>
      <c r="E28" s="164" t="s">
        <v>669</v>
      </c>
      <c r="F28" s="164" t="s">
        <v>669</v>
      </c>
      <c r="G28" s="164" t="s">
        <v>670</v>
      </c>
      <c r="H28" s="165">
        <v>1.75</v>
      </c>
      <c r="I28" s="164" t="s">
        <v>2405</v>
      </c>
      <c r="J28" s="164">
        <v>3</v>
      </c>
      <c r="K28" s="166">
        <v>2021</v>
      </c>
      <c r="L28" s="164" t="s">
        <v>768</v>
      </c>
      <c r="M28" s="164" t="s">
        <v>769</v>
      </c>
      <c r="N28" s="164" t="s">
        <v>2404</v>
      </c>
      <c r="O28" s="164" t="s">
        <v>2404</v>
      </c>
      <c r="P28" s="164" t="s">
        <v>674</v>
      </c>
      <c r="Q28" s="166">
        <v>1980</v>
      </c>
      <c r="R28" s="164">
        <v>4</v>
      </c>
      <c r="S28" s="164"/>
      <c r="T28" s="164"/>
      <c r="U28" s="164"/>
      <c r="V28" s="164"/>
      <c r="W28" s="164"/>
      <c r="X28" s="166">
        <v>0</v>
      </c>
      <c r="Y28" s="166">
        <v>0</v>
      </c>
      <c r="Z28" s="167" t="s">
        <v>704</v>
      </c>
      <c r="AA28" s="168">
        <v>2022</v>
      </c>
      <c r="AB28" s="168">
        <v>1</v>
      </c>
      <c r="AC28" s="168">
        <v>7</v>
      </c>
      <c r="AD28" s="175" t="b">
        <f>IF(ISBLANK(GroupMember[[#This Row],[1. Identifiant interne d’exploitation agricole*]]),"",IF(ISERROR(MATCH(GroupMember[[#This Row],[1. Identifiant interne d’exploitation agricole*]],CertifiedCrop[1. Identifiant interne d’exploitation agricole*],0)),FALSE,TRUE))</f>
        <v>1</v>
      </c>
      <c r="AE28" s="175" t="b">
        <f>IF(ISBLANK(GroupMember[[#This Row],[1. Identifiant interne d’exploitation agricole*]]),"",IF(ISERROR(MATCH(GroupMember[[#This Row],[1. Identifiant interne d’exploitation agricole*]],FarmUnit[1. Identifiant interne d’exploitation agricole*],0)),FALSE,TRUE))</f>
        <v>1</v>
      </c>
      <c r="AF28" s="170" t="str">
        <f t="shared" si="0"/>
        <v>THEOPHILE KODJIA</v>
      </c>
      <c r="AG28" s="176" t="str">
        <f t="shared" si="3"/>
        <v>7/1/2022</v>
      </c>
      <c r="AH28" s="177">
        <f t="shared" si="1"/>
        <v>2</v>
      </c>
      <c r="AI28" s="173">
        <f t="shared" si="2"/>
        <v>0</v>
      </c>
    </row>
    <row r="29" spans="1:35" s="174" customFormat="1" ht="13.15" customHeight="1" x14ac:dyDescent="0.25">
      <c r="A29" s="164" t="s">
        <v>770</v>
      </c>
      <c r="B29" s="164" t="s">
        <v>667</v>
      </c>
      <c r="C29" s="164" t="s">
        <v>770</v>
      </c>
      <c r="D29" s="164" t="s">
        <v>771</v>
      </c>
      <c r="E29" s="164" t="s">
        <v>669</v>
      </c>
      <c r="F29" s="164" t="s">
        <v>669</v>
      </c>
      <c r="G29" s="164" t="s">
        <v>670</v>
      </c>
      <c r="H29" s="165">
        <v>3.41</v>
      </c>
      <c r="I29" s="164" t="s">
        <v>2405</v>
      </c>
      <c r="J29" s="164">
        <v>2</v>
      </c>
      <c r="K29" s="166">
        <v>2021</v>
      </c>
      <c r="L29" s="164" t="s">
        <v>772</v>
      </c>
      <c r="M29" s="164" t="s">
        <v>773</v>
      </c>
      <c r="N29" s="164" t="s">
        <v>774</v>
      </c>
      <c r="O29" s="164" t="s">
        <v>775</v>
      </c>
      <c r="P29" s="164" t="s">
        <v>674</v>
      </c>
      <c r="Q29" s="166">
        <v>1958</v>
      </c>
      <c r="R29" s="164">
        <v>3</v>
      </c>
      <c r="S29" s="164"/>
      <c r="T29" s="164"/>
      <c r="U29" s="164"/>
      <c r="V29" s="164"/>
      <c r="W29" s="164"/>
      <c r="X29" s="166">
        <v>0</v>
      </c>
      <c r="Y29" s="166">
        <v>12</v>
      </c>
      <c r="Z29" s="167" t="s">
        <v>776</v>
      </c>
      <c r="AA29" s="168">
        <v>2022</v>
      </c>
      <c r="AB29" s="168">
        <v>1</v>
      </c>
      <c r="AC29" s="168">
        <v>18</v>
      </c>
      <c r="AD29" s="175" t="b">
        <f>IF(ISBLANK(GroupMember[[#This Row],[1. Identifiant interne d’exploitation agricole*]]),"",IF(ISERROR(MATCH(GroupMember[[#This Row],[1. Identifiant interne d’exploitation agricole*]],CertifiedCrop[1. Identifiant interne d’exploitation agricole*],0)),FALSE,TRUE))</f>
        <v>1</v>
      </c>
      <c r="AE29" s="175" t="b">
        <f>IF(ISBLANK(GroupMember[[#This Row],[1. Identifiant interne d’exploitation agricole*]]),"",IF(ISERROR(MATCH(GroupMember[[#This Row],[1. Identifiant interne d’exploitation agricole*]],FarmUnit[1. Identifiant interne d’exploitation agricole*],0)),FALSE,TRUE))</f>
        <v>1</v>
      </c>
      <c r="AF29" s="170" t="str">
        <f t="shared" si="0"/>
        <v>MOUSSA SIAKA</v>
      </c>
      <c r="AG29" s="176" t="str">
        <f t="shared" si="3"/>
        <v>18/1/2022</v>
      </c>
      <c r="AH29" s="177">
        <f t="shared" si="1"/>
        <v>2</v>
      </c>
      <c r="AI29" s="173">
        <f t="shared" si="2"/>
        <v>1</v>
      </c>
    </row>
    <row r="30" spans="1:35" s="174" customFormat="1" ht="13.15" customHeight="1" x14ac:dyDescent="0.25">
      <c r="A30" s="164" t="s">
        <v>777</v>
      </c>
      <c r="B30" s="164" t="s">
        <v>667</v>
      </c>
      <c r="C30" s="164" t="s">
        <v>777</v>
      </c>
      <c r="D30" s="164" t="s">
        <v>771</v>
      </c>
      <c r="E30" s="164" t="s">
        <v>669</v>
      </c>
      <c r="F30" s="164" t="s">
        <v>669</v>
      </c>
      <c r="G30" s="164" t="s">
        <v>670</v>
      </c>
      <c r="H30" s="165">
        <v>2.95</v>
      </c>
      <c r="I30" s="164" t="s">
        <v>2405</v>
      </c>
      <c r="J30" s="164">
        <v>1</v>
      </c>
      <c r="K30" s="166">
        <v>2021</v>
      </c>
      <c r="L30" s="164" t="s">
        <v>778</v>
      </c>
      <c r="M30" s="164" t="s">
        <v>697</v>
      </c>
      <c r="N30" s="164" t="s">
        <v>779</v>
      </c>
      <c r="O30" s="164" t="s">
        <v>780</v>
      </c>
      <c r="P30" s="164" t="s">
        <v>674</v>
      </c>
      <c r="Q30" s="166">
        <v>1968</v>
      </c>
      <c r="R30" s="164">
        <v>8</v>
      </c>
      <c r="S30" s="164"/>
      <c r="T30" s="164"/>
      <c r="U30" s="164"/>
      <c r="V30" s="164"/>
      <c r="W30" s="164"/>
      <c r="X30" s="166">
        <v>0</v>
      </c>
      <c r="Y30" s="166">
        <v>0</v>
      </c>
      <c r="Z30" s="167" t="s">
        <v>776</v>
      </c>
      <c r="AA30" s="168">
        <v>2022</v>
      </c>
      <c r="AB30" s="168">
        <v>1</v>
      </c>
      <c r="AC30" s="168">
        <v>11</v>
      </c>
      <c r="AD30" s="175" t="b">
        <f>IF(ISBLANK(GroupMember[[#This Row],[1. Identifiant interne d’exploitation agricole*]]),"",IF(ISERROR(MATCH(GroupMember[[#This Row],[1. Identifiant interne d’exploitation agricole*]],CertifiedCrop[1. Identifiant interne d’exploitation agricole*],0)),FALSE,TRUE))</f>
        <v>1</v>
      </c>
      <c r="AE30" s="175" t="b">
        <f>IF(ISBLANK(GroupMember[[#This Row],[1. Identifiant interne d’exploitation agricole*]]),"",IF(ISERROR(MATCH(GroupMember[[#This Row],[1. Identifiant interne d’exploitation agricole*]],FarmUnit[1. Identifiant interne d’exploitation agricole*],0)),FALSE,TRUE))</f>
        <v>1</v>
      </c>
      <c r="AF30" s="170" t="str">
        <f t="shared" si="0"/>
        <v>KOUADIO SIAKA KOUASSI</v>
      </c>
      <c r="AG30" s="176" t="str">
        <f t="shared" si="3"/>
        <v>11/1/2022</v>
      </c>
      <c r="AH30" s="177">
        <f t="shared" si="1"/>
        <v>2</v>
      </c>
      <c r="AI30" s="173">
        <f t="shared" si="2"/>
        <v>0</v>
      </c>
    </row>
    <row r="31" spans="1:35" s="174" customFormat="1" ht="13.15" customHeight="1" x14ac:dyDescent="0.25">
      <c r="A31" s="164" t="s">
        <v>781</v>
      </c>
      <c r="B31" s="164" t="s">
        <v>667</v>
      </c>
      <c r="C31" s="164" t="s">
        <v>781</v>
      </c>
      <c r="D31" s="164" t="s">
        <v>771</v>
      </c>
      <c r="E31" s="164" t="s">
        <v>669</v>
      </c>
      <c r="F31" s="164" t="s">
        <v>669</v>
      </c>
      <c r="G31" s="164" t="s">
        <v>670</v>
      </c>
      <c r="H31" s="165">
        <v>3.14</v>
      </c>
      <c r="I31" s="164" t="s">
        <v>2405</v>
      </c>
      <c r="J31" s="164">
        <v>1</v>
      </c>
      <c r="K31" s="166">
        <v>2021</v>
      </c>
      <c r="L31" s="164" t="s">
        <v>782</v>
      </c>
      <c r="M31" s="164" t="s">
        <v>697</v>
      </c>
      <c r="N31" s="164" t="s">
        <v>783</v>
      </c>
      <c r="O31" s="164" t="s">
        <v>784</v>
      </c>
      <c r="P31" s="164" t="s">
        <v>674</v>
      </c>
      <c r="Q31" s="166">
        <v>1969</v>
      </c>
      <c r="R31" s="164">
        <v>4</v>
      </c>
      <c r="S31" s="164"/>
      <c r="T31" s="164"/>
      <c r="U31" s="164"/>
      <c r="V31" s="164"/>
      <c r="W31" s="164"/>
      <c r="X31" s="166">
        <v>0</v>
      </c>
      <c r="Y31" s="166">
        <v>0</v>
      </c>
      <c r="Z31" s="167" t="s">
        <v>776</v>
      </c>
      <c r="AA31" s="168">
        <v>2022</v>
      </c>
      <c r="AB31" s="168">
        <v>1</v>
      </c>
      <c r="AC31" s="168">
        <v>29</v>
      </c>
      <c r="AD31" s="175" t="b">
        <f>IF(ISBLANK(GroupMember[[#This Row],[1. Identifiant interne d’exploitation agricole*]]),"",IF(ISERROR(MATCH(GroupMember[[#This Row],[1. Identifiant interne d’exploitation agricole*]],CertifiedCrop[1. Identifiant interne d’exploitation agricole*],0)),FALSE,TRUE))</f>
        <v>1</v>
      </c>
      <c r="AE31" s="175" t="b">
        <f>IF(ISBLANK(GroupMember[[#This Row],[1. Identifiant interne d’exploitation agricole*]]),"",IF(ISERROR(MATCH(GroupMember[[#This Row],[1. Identifiant interne d’exploitation agricole*]],FarmUnit[1. Identifiant interne d’exploitation agricole*],0)),FALSE,TRUE))</f>
        <v>1</v>
      </c>
      <c r="AF31" s="170" t="str">
        <f t="shared" si="0"/>
        <v>KOUAKOU ALEXIS KOUASSI</v>
      </c>
      <c r="AG31" s="176" t="str">
        <f t="shared" si="3"/>
        <v>29/1/2022</v>
      </c>
      <c r="AH31" s="177">
        <f t="shared" si="1"/>
        <v>4</v>
      </c>
      <c r="AI31" s="173">
        <f t="shared" si="2"/>
        <v>0</v>
      </c>
    </row>
    <row r="32" spans="1:35" s="174" customFormat="1" ht="13.15" customHeight="1" x14ac:dyDescent="0.25">
      <c r="A32" s="164" t="s">
        <v>785</v>
      </c>
      <c r="B32" s="164" t="s">
        <v>667</v>
      </c>
      <c r="C32" s="164" t="s">
        <v>785</v>
      </c>
      <c r="D32" s="164" t="s">
        <v>771</v>
      </c>
      <c r="E32" s="164" t="s">
        <v>669</v>
      </c>
      <c r="F32" s="164" t="s">
        <v>669</v>
      </c>
      <c r="G32" s="164" t="s">
        <v>670</v>
      </c>
      <c r="H32" s="165">
        <v>5.97</v>
      </c>
      <c r="I32" s="164" t="s">
        <v>2405</v>
      </c>
      <c r="J32" s="164">
        <v>2</v>
      </c>
      <c r="K32" s="166">
        <v>2021</v>
      </c>
      <c r="L32" s="164" t="s">
        <v>786</v>
      </c>
      <c r="M32" s="164" t="s">
        <v>697</v>
      </c>
      <c r="N32" s="164" t="s">
        <v>787</v>
      </c>
      <c r="O32" s="164" t="s">
        <v>788</v>
      </c>
      <c r="P32" s="164" t="s">
        <v>674</v>
      </c>
      <c r="Q32" s="166">
        <v>1971</v>
      </c>
      <c r="R32" s="164">
        <v>7</v>
      </c>
      <c r="S32" s="164"/>
      <c r="T32" s="164"/>
      <c r="U32" s="164"/>
      <c r="V32" s="164"/>
      <c r="W32" s="164"/>
      <c r="X32" s="166">
        <v>2</v>
      </c>
      <c r="Y32" s="166">
        <v>0</v>
      </c>
      <c r="Z32" s="167" t="s">
        <v>776</v>
      </c>
      <c r="AA32" s="168">
        <v>2022</v>
      </c>
      <c r="AB32" s="168">
        <v>2</v>
      </c>
      <c r="AC32" s="168">
        <v>12</v>
      </c>
      <c r="AD32" s="175" t="b">
        <f>IF(ISBLANK(GroupMember[[#This Row],[1. Identifiant interne d’exploitation agricole*]]),"",IF(ISERROR(MATCH(GroupMember[[#This Row],[1. Identifiant interne d’exploitation agricole*]],CertifiedCrop[1. Identifiant interne d’exploitation agricole*],0)),FALSE,TRUE))</f>
        <v>1</v>
      </c>
      <c r="AE32" s="175" t="b">
        <f>IF(ISBLANK(GroupMember[[#This Row],[1. Identifiant interne d’exploitation agricole*]]),"",IF(ISERROR(MATCH(GroupMember[[#This Row],[1. Identifiant interne d’exploitation agricole*]],FarmUnit[1. Identifiant interne d’exploitation agricole*],0)),FALSE,TRUE))</f>
        <v>1</v>
      </c>
      <c r="AF32" s="170" t="str">
        <f t="shared" si="0"/>
        <v>KOUAKOU JOSEPH KOUASSI</v>
      </c>
      <c r="AG32" s="176" t="str">
        <f t="shared" si="3"/>
        <v>12/2/2022</v>
      </c>
      <c r="AH32" s="177">
        <f t="shared" si="1"/>
        <v>3</v>
      </c>
      <c r="AI32" s="173">
        <f t="shared" si="2"/>
        <v>2</v>
      </c>
    </row>
    <row r="33" spans="1:35" s="174" customFormat="1" ht="13.15" customHeight="1" x14ac:dyDescent="0.25">
      <c r="A33" s="164" t="s">
        <v>789</v>
      </c>
      <c r="B33" s="164" t="s">
        <v>667</v>
      </c>
      <c r="C33" s="164" t="s">
        <v>789</v>
      </c>
      <c r="D33" s="164" t="s">
        <v>771</v>
      </c>
      <c r="E33" s="164" t="s">
        <v>669</v>
      </c>
      <c r="F33" s="164" t="s">
        <v>669</v>
      </c>
      <c r="G33" s="164" t="s">
        <v>670</v>
      </c>
      <c r="H33" s="165">
        <v>2.56</v>
      </c>
      <c r="I33" s="164" t="s">
        <v>2405</v>
      </c>
      <c r="J33" s="164">
        <v>1</v>
      </c>
      <c r="K33" s="166">
        <v>2021</v>
      </c>
      <c r="L33" s="164" t="s">
        <v>790</v>
      </c>
      <c r="M33" s="164" t="s">
        <v>697</v>
      </c>
      <c r="N33" s="164" t="s">
        <v>2404</v>
      </c>
      <c r="O33" s="164" t="s">
        <v>2404</v>
      </c>
      <c r="P33" s="164" t="s">
        <v>674</v>
      </c>
      <c r="Q33" s="166">
        <v>1990</v>
      </c>
      <c r="R33" s="164">
        <v>2</v>
      </c>
      <c r="S33" s="164"/>
      <c r="T33" s="164"/>
      <c r="U33" s="164"/>
      <c r="V33" s="164"/>
      <c r="W33" s="164"/>
      <c r="X33" s="166">
        <v>0</v>
      </c>
      <c r="Y33" s="166">
        <v>0</v>
      </c>
      <c r="Z33" s="167" t="s">
        <v>776</v>
      </c>
      <c r="AA33" s="168">
        <v>2022</v>
      </c>
      <c r="AB33" s="168">
        <v>1</v>
      </c>
      <c r="AC33" s="168">
        <v>10</v>
      </c>
      <c r="AD33" s="175" t="b">
        <f>IF(ISBLANK(GroupMember[[#This Row],[1. Identifiant interne d’exploitation agricole*]]),"",IF(ISERROR(MATCH(GroupMember[[#This Row],[1. Identifiant interne d’exploitation agricole*]],CertifiedCrop[1. Identifiant interne d’exploitation agricole*],0)),FALSE,TRUE))</f>
        <v>1</v>
      </c>
      <c r="AE33" s="175" t="b">
        <f>IF(ISBLANK(GroupMember[[#This Row],[1. Identifiant interne d’exploitation agricole*]]),"",IF(ISERROR(MATCH(GroupMember[[#This Row],[1. Identifiant interne d’exploitation agricole*]],FarmUnit[1. Identifiant interne d’exploitation agricole*],0)),FALSE,TRUE))</f>
        <v>1</v>
      </c>
      <c r="AF33" s="170" t="str">
        <f t="shared" si="0"/>
        <v>KOUAME RAPHAEL KOUASSI</v>
      </c>
      <c r="AG33" s="176" t="str">
        <f t="shared" si="3"/>
        <v>10/1/2022</v>
      </c>
      <c r="AH33" s="177">
        <f t="shared" si="1"/>
        <v>4</v>
      </c>
      <c r="AI33" s="173">
        <f t="shared" si="2"/>
        <v>0</v>
      </c>
    </row>
    <row r="34" spans="1:35" s="174" customFormat="1" ht="13.15" customHeight="1" x14ac:dyDescent="0.25">
      <c r="A34" s="164" t="s">
        <v>791</v>
      </c>
      <c r="B34" s="164" t="s">
        <v>667</v>
      </c>
      <c r="C34" s="164" t="s">
        <v>791</v>
      </c>
      <c r="D34" s="164" t="s">
        <v>771</v>
      </c>
      <c r="E34" s="164" t="s">
        <v>669</v>
      </c>
      <c r="F34" s="164" t="s">
        <v>669</v>
      </c>
      <c r="G34" s="164" t="s">
        <v>670</v>
      </c>
      <c r="H34" s="165">
        <v>0.62</v>
      </c>
      <c r="I34" s="164" t="s">
        <v>2405</v>
      </c>
      <c r="J34" s="164">
        <v>1</v>
      </c>
      <c r="K34" s="166">
        <v>2021</v>
      </c>
      <c r="L34" s="164" t="s">
        <v>792</v>
      </c>
      <c r="M34" s="164" t="s">
        <v>793</v>
      </c>
      <c r="N34" s="164" t="s">
        <v>794</v>
      </c>
      <c r="O34" s="164" t="s">
        <v>2404</v>
      </c>
      <c r="P34" s="164" t="s">
        <v>674</v>
      </c>
      <c r="Q34" s="166">
        <v>1993</v>
      </c>
      <c r="R34" s="164">
        <v>6</v>
      </c>
      <c r="S34" s="164"/>
      <c r="T34" s="164"/>
      <c r="U34" s="164"/>
      <c r="V34" s="164"/>
      <c r="W34" s="164"/>
      <c r="X34" s="166">
        <v>0</v>
      </c>
      <c r="Y34" s="166">
        <v>0</v>
      </c>
      <c r="Z34" s="167" t="s">
        <v>776</v>
      </c>
      <c r="AA34" s="168">
        <v>2022</v>
      </c>
      <c r="AB34" s="168">
        <v>1</v>
      </c>
      <c r="AC34" s="168">
        <v>29</v>
      </c>
      <c r="AD34" s="175" t="b">
        <f>IF(ISBLANK(GroupMember[[#This Row],[1. Identifiant interne d’exploitation agricole*]]),"",IF(ISERROR(MATCH(GroupMember[[#This Row],[1. Identifiant interne d’exploitation agricole*]],CertifiedCrop[1. Identifiant interne d’exploitation agricole*],0)),FALSE,TRUE))</f>
        <v>1</v>
      </c>
      <c r="AE34" s="175" t="b">
        <f>IF(ISBLANK(GroupMember[[#This Row],[1. Identifiant interne d’exploitation agricole*]]),"",IF(ISERROR(MATCH(GroupMember[[#This Row],[1. Identifiant interne d’exploitation agricole*]],FarmUnit[1. Identifiant interne d’exploitation agricole*],0)),FALSE,TRUE))</f>
        <v>1</v>
      </c>
      <c r="AF34" s="170" t="str">
        <f t="shared" si="0"/>
        <v>ALI BEDIE</v>
      </c>
      <c r="AG34" s="176" t="str">
        <f t="shared" si="3"/>
        <v>29/1/2022</v>
      </c>
      <c r="AH34" s="177">
        <f t="shared" si="1"/>
        <v>4</v>
      </c>
      <c r="AI34" s="173">
        <f t="shared" si="2"/>
        <v>0</v>
      </c>
    </row>
    <row r="35" spans="1:35" s="174" customFormat="1" ht="13.15" customHeight="1" x14ac:dyDescent="0.25">
      <c r="A35" s="164" t="s">
        <v>795</v>
      </c>
      <c r="B35" s="164" t="s">
        <v>667</v>
      </c>
      <c r="C35" s="164" t="s">
        <v>795</v>
      </c>
      <c r="D35" s="164" t="s">
        <v>771</v>
      </c>
      <c r="E35" s="164" t="s">
        <v>669</v>
      </c>
      <c r="F35" s="164" t="s">
        <v>669</v>
      </c>
      <c r="G35" s="164" t="s">
        <v>670</v>
      </c>
      <c r="H35" s="165">
        <v>4.58</v>
      </c>
      <c r="I35" s="164" t="s">
        <v>2405</v>
      </c>
      <c r="J35" s="164">
        <v>1</v>
      </c>
      <c r="K35" s="166">
        <v>2021</v>
      </c>
      <c r="L35" s="164" t="s">
        <v>796</v>
      </c>
      <c r="M35" s="164" t="s">
        <v>797</v>
      </c>
      <c r="N35" s="164" t="s">
        <v>798</v>
      </c>
      <c r="O35" s="164" t="s">
        <v>799</v>
      </c>
      <c r="P35" s="164" t="s">
        <v>674</v>
      </c>
      <c r="Q35" s="166">
        <v>1973</v>
      </c>
      <c r="R35" s="164">
        <v>2</v>
      </c>
      <c r="S35" s="164"/>
      <c r="T35" s="178"/>
      <c r="U35" s="164"/>
      <c r="V35" s="164"/>
      <c r="W35" s="164"/>
      <c r="X35" s="166">
        <v>0</v>
      </c>
      <c r="Y35" s="166">
        <v>0</v>
      </c>
      <c r="Z35" s="167" t="s">
        <v>776</v>
      </c>
      <c r="AA35" s="168">
        <v>2022</v>
      </c>
      <c r="AB35" s="168">
        <v>1</v>
      </c>
      <c r="AC35" s="168">
        <v>18</v>
      </c>
      <c r="AD35" s="175" t="b">
        <f>IF(ISBLANK(GroupMember[[#This Row],[1. Identifiant interne d’exploitation agricole*]]),"",IF(ISERROR(MATCH(GroupMember[[#This Row],[1. Identifiant interne d’exploitation agricole*]],CertifiedCrop[1. Identifiant interne d’exploitation agricole*],0)),FALSE,TRUE))</f>
        <v>1</v>
      </c>
      <c r="AE35" s="175" t="b">
        <f>IF(ISBLANK(GroupMember[[#This Row],[1. Identifiant interne d’exploitation agricole*]]),"",IF(ISERROR(MATCH(GroupMember[[#This Row],[1. Identifiant interne d’exploitation agricole*]],FarmUnit[1. Identifiant interne d’exploitation agricole*],0)),FALSE,TRUE))</f>
        <v>1</v>
      </c>
      <c r="AF35" s="170" t="str">
        <f t="shared" si="0"/>
        <v>KOFFI  NICOLAS KOUAME</v>
      </c>
      <c r="AG35" s="176" t="str">
        <f t="shared" si="3"/>
        <v>18/1/2022</v>
      </c>
      <c r="AH35" s="177">
        <f t="shared" si="1"/>
        <v>2</v>
      </c>
      <c r="AI35" s="173">
        <f t="shared" si="2"/>
        <v>0</v>
      </c>
    </row>
    <row r="36" spans="1:35" s="174" customFormat="1" ht="13.15" customHeight="1" x14ac:dyDescent="0.25">
      <c r="A36" s="164" t="s">
        <v>800</v>
      </c>
      <c r="B36" s="164" t="s">
        <v>667</v>
      </c>
      <c r="C36" s="164" t="s">
        <v>800</v>
      </c>
      <c r="D36" s="164" t="s">
        <v>771</v>
      </c>
      <c r="E36" s="164" t="s">
        <v>669</v>
      </c>
      <c r="F36" s="164" t="s">
        <v>669</v>
      </c>
      <c r="G36" s="164" t="s">
        <v>670</v>
      </c>
      <c r="H36" s="165">
        <v>1.32</v>
      </c>
      <c r="I36" s="164" t="s">
        <v>2405</v>
      </c>
      <c r="J36" s="164">
        <v>2</v>
      </c>
      <c r="K36" s="166">
        <v>2021</v>
      </c>
      <c r="L36" s="164" t="s">
        <v>801</v>
      </c>
      <c r="M36" s="164" t="s">
        <v>797</v>
      </c>
      <c r="N36" s="164" t="s">
        <v>802</v>
      </c>
      <c r="O36" s="164" t="s">
        <v>803</v>
      </c>
      <c r="P36" s="164" t="s">
        <v>674</v>
      </c>
      <c r="Q36" s="166">
        <v>1982</v>
      </c>
      <c r="R36" s="164">
        <v>3</v>
      </c>
      <c r="S36" s="164"/>
      <c r="T36" s="178"/>
      <c r="U36" s="164"/>
      <c r="V36" s="164"/>
      <c r="W36" s="164"/>
      <c r="X36" s="166">
        <v>0</v>
      </c>
      <c r="Y36" s="166">
        <v>8</v>
      </c>
      <c r="Z36" s="167" t="s">
        <v>776</v>
      </c>
      <c r="AA36" s="168">
        <v>2022</v>
      </c>
      <c r="AB36" s="168">
        <v>2</v>
      </c>
      <c r="AC36" s="168">
        <v>10</v>
      </c>
      <c r="AD36" s="175" t="b">
        <f>IF(ISBLANK(GroupMember[[#This Row],[1. Identifiant interne d’exploitation agricole*]]),"",IF(ISERROR(MATCH(GroupMember[[#This Row],[1. Identifiant interne d’exploitation agricole*]],CertifiedCrop[1. Identifiant interne d’exploitation agricole*],0)),FALSE,TRUE))</f>
        <v>1</v>
      </c>
      <c r="AE36" s="175" t="b">
        <f>IF(ISBLANK(GroupMember[[#This Row],[1. Identifiant interne d’exploitation agricole*]]),"",IF(ISERROR(MATCH(GroupMember[[#This Row],[1. Identifiant interne d’exploitation agricole*]],FarmUnit[1. Identifiant interne d’exploitation agricole*],0)),FALSE,TRUE))</f>
        <v>1</v>
      </c>
      <c r="AF36" s="170" t="str">
        <f t="shared" si="0"/>
        <v>KOUASSI FERDINAND KOUAME</v>
      </c>
      <c r="AG36" s="176" t="str">
        <f t="shared" si="3"/>
        <v>10/2/2022</v>
      </c>
      <c r="AH36" s="177">
        <f t="shared" si="1"/>
        <v>3</v>
      </c>
      <c r="AI36" s="173">
        <f t="shared" si="2"/>
        <v>0.66666666666666663</v>
      </c>
    </row>
    <row r="37" spans="1:35" s="174" customFormat="1" ht="13.15" customHeight="1" x14ac:dyDescent="0.25">
      <c r="A37" s="164" t="s">
        <v>804</v>
      </c>
      <c r="B37" s="164" t="s">
        <v>667</v>
      </c>
      <c r="C37" s="164" t="s">
        <v>804</v>
      </c>
      <c r="D37" s="164" t="s">
        <v>771</v>
      </c>
      <c r="E37" s="164" t="s">
        <v>669</v>
      </c>
      <c r="F37" s="164" t="s">
        <v>669</v>
      </c>
      <c r="G37" s="164" t="s">
        <v>670</v>
      </c>
      <c r="H37" s="165">
        <v>1.49</v>
      </c>
      <c r="I37" s="164" t="s">
        <v>2405</v>
      </c>
      <c r="J37" s="164">
        <v>1</v>
      </c>
      <c r="K37" s="166">
        <v>2021</v>
      </c>
      <c r="L37" s="164" t="s">
        <v>805</v>
      </c>
      <c r="M37" s="164" t="s">
        <v>806</v>
      </c>
      <c r="N37" s="164" t="s">
        <v>807</v>
      </c>
      <c r="O37" s="164" t="s">
        <v>2404</v>
      </c>
      <c r="P37" s="164" t="s">
        <v>674</v>
      </c>
      <c r="Q37" s="166">
        <v>1981</v>
      </c>
      <c r="R37" s="164">
        <v>5</v>
      </c>
      <c r="S37" s="164"/>
      <c r="T37" s="178"/>
      <c r="U37" s="164"/>
      <c r="V37" s="164"/>
      <c r="W37" s="164"/>
      <c r="X37" s="166">
        <v>0</v>
      </c>
      <c r="Y37" s="166">
        <v>0</v>
      </c>
      <c r="Z37" s="167" t="s">
        <v>776</v>
      </c>
      <c r="AA37" s="168">
        <v>2022</v>
      </c>
      <c r="AB37" s="168">
        <v>1</v>
      </c>
      <c r="AC37" s="168">
        <v>13</v>
      </c>
      <c r="AD37" s="175" t="b">
        <f>IF(ISBLANK(GroupMember[[#This Row],[1. Identifiant interne d’exploitation agricole*]]),"",IF(ISERROR(MATCH(GroupMember[[#This Row],[1. Identifiant interne d’exploitation agricole*]],CertifiedCrop[1. Identifiant interne d’exploitation agricole*],0)),FALSE,TRUE))</f>
        <v>1</v>
      </c>
      <c r="AE37" s="175" t="b">
        <f>IF(ISBLANK(GroupMember[[#This Row],[1. Identifiant interne d’exploitation agricole*]]),"",IF(ISERROR(MATCH(GroupMember[[#This Row],[1. Identifiant interne d’exploitation agricole*]],FarmUnit[1. Identifiant interne d’exploitation agricole*],0)),FALSE,TRUE))</f>
        <v>1</v>
      </c>
      <c r="AF37" s="170" t="str">
        <f t="shared" si="0"/>
        <v xml:space="preserve">N'GUESSAN DOMINIQUE KOUAME </v>
      </c>
      <c r="AG37" s="176" t="str">
        <f t="shared" si="3"/>
        <v>13/1/2022</v>
      </c>
      <c r="AH37" s="177">
        <f t="shared" si="1"/>
        <v>4</v>
      </c>
      <c r="AI37" s="173">
        <f t="shared" si="2"/>
        <v>0</v>
      </c>
    </row>
    <row r="38" spans="1:35" s="174" customFormat="1" ht="13.15" customHeight="1" x14ac:dyDescent="0.25">
      <c r="A38" s="164" t="s">
        <v>808</v>
      </c>
      <c r="B38" s="164" t="s">
        <v>667</v>
      </c>
      <c r="C38" s="164" t="s">
        <v>808</v>
      </c>
      <c r="D38" s="164" t="s">
        <v>771</v>
      </c>
      <c r="E38" s="164" t="s">
        <v>669</v>
      </c>
      <c r="F38" s="164" t="s">
        <v>669</v>
      </c>
      <c r="G38" s="164" t="s">
        <v>670</v>
      </c>
      <c r="H38" s="165">
        <v>1.3</v>
      </c>
      <c r="I38" s="164" t="s">
        <v>2405</v>
      </c>
      <c r="J38" s="164">
        <v>1</v>
      </c>
      <c r="K38" s="166">
        <v>2021</v>
      </c>
      <c r="L38" s="164" t="s">
        <v>809</v>
      </c>
      <c r="M38" s="164" t="s">
        <v>810</v>
      </c>
      <c r="N38" s="164" t="s">
        <v>811</v>
      </c>
      <c r="O38" s="164" t="s">
        <v>812</v>
      </c>
      <c r="P38" s="164" t="s">
        <v>745</v>
      </c>
      <c r="Q38" s="166">
        <v>1964</v>
      </c>
      <c r="R38" s="164">
        <v>6</v>
      </c>
      <c r="S38" s="164"/>
      <c r="T38" s="178"/>
      <c r="U38" s="164"/>
      <c r="V38" s="164"/>
      <c r="W38" s="164"/>
      <c r="X38" s="166">
        <v>0</v>
      </c>
      <c r="Y38" s="166">
        <v>0</v>
      </c>
      <c r="Z38" s="167" t="s">
        <v>776</v>
      </c>
      <c r="AA38" s="168">
        <v>2022</v>
      </c>
      <c r="AB38" s="168">
        <v>1</v>
      </c>
      <c r="AC38" s="168">
        <v>26</v>
      </c>
      <c r="AD38" s="175" t="b">
        <f>IF(ISBLANK(GroupMember[[#This Row],[1. Identifiant interne d’exploitation agricole*]]),"",IF(ISERROR(MATCH(GroupMember[[#This Row],[1. Identifiant interne d’exploitation agricole*]],CertifiedCrop[1. Identifiant interne d’exploitation agricole*],0)),FALSE,TRUE))</f>
        <v>1</v>
      </c>
      <c r="AE38" s="175" t="b">
        <f>IF(ISBLANK(GroupMember[[#This Row],[1. Identifiant interne d’exploitation agricole*]]),"",IF(ISERROR(MATCH(GroupMember[[#This Row],[1. Identifiant interne d’exploitation agricole*]],FarmUnit[1. Identifiant interne d’exploitation agricole*],0)),FALSE,TRUE))</f>
        <v>1</v>
      </c>
      <c r="AF38" s="170" t="str">
        <f t="shared" si="0"/>
        <v>ADJOUA YAO</v>
      </c>
      <c r="AG38" s="176" t="str">
        <f t="shared" si="3"/>
        <v>26/1/2022</v>
      </c>
      <c r="AH38" s="177">
        <f t="shared" si="1"/>
        <v>5</v>
      </c>
      <c r="AI38" s="173">
        <f t="shared" si="2"/>
        <v>0</v>
      </c>
    </row>
    <row r="39" spans="1:35" s="174" customFormat="1" ht="13.15" customHeight="1" x14ac:dyDescent="0.25">
      <c r="A39" s="164" t="s">
        <v>813</v>
      </c>
      <c r="B39" s="164" t="s">
        <v>667</v>
      </c>
      <c r="C39" s="164" t="s">
        <v>813</v>
      </c>
      <c r="D39" s="164" t="s">
        <v>771</v>
      </c>
      <c r="E39" s="164" t="s">
        <v>669</v>
      </c>
      <c r="F39" s="164" t="s">
        <v>669</v>
      </c>
      <c r="G39" s="164" t="s">
        <v>670</v>
      </c>
      <c r="H39" s="165">
        <v>0.87</v>
      </c>
      <c r="I39" s="164" t="s">
        <v>2405</v>
      </c>
      <c r="J39" s="164">
        <v>1</v>
      </c>
      <c r="K39" s="166">
        <v>2021</v>
      </c>
      <c r="L39" s="164" t="s">
        <v>814</v>
      </c>
      <c r="M39" s="164" t="s">
        <v>815</v>
      </c>
      <c r="N39" s="164" t="s">
        <v>816</v>
      </c>
      <c r="O39" s="164" t="s">
        <v>817</v>
      </c>
      <c r="P39" s="164" t="s">
        <v>674</v>
      </c>
      <c r="Q39" s="166">
        <v>1984</v>
      </c>
      <c r="R39" s="164">
        <v>5</v>
      </c>
      <c r="S39" s="164"/>
      <c r="T39" s="179"/>
      <c r="U39" s="164"/>
      <c r="V39" s="164"/>
      <c r="W39" s="164"/>
      <c r="X39" s="166">
        <v>0</v>
      </c>
      <c r="Y39" s="166">
        <v>30</v>
      </c>
      <c r="Z39" s="167" t="s">
        <v>776</v>
      </c>
      <c r="AA39" s="168">
        <v>2022</v>
      </c>
      <c r="AB39" s="168">
        <v>1</v>
      </c>
      <c r="AC39" s="168">
        <v>10</v>
      </c>
      <c r="AD39" s="175" t="b">
        <f>IF(ISBLANK(GroupMember[[#This Row],[1. Identifiant interne d’exploitation agricole*]]),"",IF(ISERROR(MATCH(GroupMember[[#This Row],[1. Identifiant interne d’exploitation agricole*]],CertifiedCrop[1. Identifiant interne d’exploitation agricole*],0)),FALSE,TRUE))</f>
        <v>1</v>
      </c>
      <c r="AE39" s="175" t="b">
        <f>IF(ISBLANK(GroupMember[[#This Row],[1. Identifiant interne d’exploitation agricole*]]),"",IF(ISERROR(MATCH(GroupMember[[#This Row],[1. Identifiant interne d’exploitation agricole*]],FarmUnit[1. Identifiant interne d’exploitation agricole*],0)),FALSE,TRUE))</f>
        <v>1</v>
      </c>
      <c r="AF39" s="170" t="str">
        <f t="shared" si="0"/>
        <v>AGODIO JEAN CLAUDE DAHI</v>
      </c>
      <c r="AG39" s="176" t="str">
        <f t="shared" si="3"/>
        <v>10/1/2022</v>
      </c>
      <c r="AH39" s="177">
        <f t="shared" si="1"/>
        <v>4</v>
      </c>
      <c r="AI39" s="173">
        <f t="shared" si="2"/>
        <v>2.5</v>
      </c>
    </row>
    <row r="40" spans="1:35" s="174" customFormat="1" ht="13.15" customHeight="1" x14ac:dyDescent="0.25">
      <c r="A40" s="164" t="s">
        <v>818</v>
      </c>
      <c r="B40" s="164" t="s">
        <v>667</v>
      </c>
      <c r="C40" s="164" t="s">
        <v>818</v>
      </c>
      <c r="D40" s="164" t="s">
        <v>771</v>
      </c>
      <c r="E40" s="164" t="s">
        <v>669</v>
      </c>
      <c r="F40" s="164" t="s">
        <v>669</v>
      </c>
      <c r="G40" s="164" t="s">
        <v>670</v>
      </c>
      <c r="H40" s="165">
        <v>5.13</v>
      </c>
      <c r="I40" s="164" t="s">
        <v>2405</v>
      </c>
      <c r="J40" s="164">
        <v>1</v>
      </c>
      <c r="K40" s="166">
        <v>2021</v>
      </c>
      <c r="L40" s="164" t="s">
        <v>819</v>
      </c>
      <c r="M40" s="164" t="s">
        <v>697</v>
      </c>
      <c r="N40" s="164" t="s">
        <v>2404</v>
      </c>
      <c r="O40" s="164" t="s">
        <v>2404</v>
      </c>
      <c r="P40" s="164" t="s">
        <v>674</v>
      </c>
      <c r="Q40" s="166">
        <v>1980</v>
      </c>
      <c r="R40" s="164">
        <v>3</v>
      </c>
      <c r="S40" s="164"/>
      <c r="T40" s="179"/>
      <c r="U40" s="164"/>
      <c r="V40" s="164"/>
      <c r="W40" s="164"/>
      <c r="X40" s="166">
        <v>2</v>
      </c>
      <c r="Y40" s="166">
        <v>0</v>
      </c>
      <c r="Z40" s="167" t="s">
        <v>776</v>
      </c>
      <c r="AA40" s="168">
        <v>2022</v>
      </c>
      <c r="AB40" s="168">
        <v>1</v>
      </c>
      <c r="AC40" s="168">
        <v>13</v>
      </c>
      <c r="AD40" s="175" t="b">
        <f>IF(ISBLANK(GroupMember[[#This Row],[1. Identifiant interne d’exploitation agricole*]]),"",IF(ISERROR(MATCH(GroupMember[[#This Row],[1. Identifiant interne d’exploitation agricole*]],CertifiedCrop[1. Identifiant interne d’exploitation agricole*],0)),FALSE,TRUE))</f>
        <v>1</v>
      </c>
      <c r="AE40" s="175" t="b">
        <f>IF(ISBLANK(GroupMember[[#This Row],[1. Identifiant interne d’exploitation agricole*]]),"",IF(ISERROR(MATCH(GroupMember[[#This Row],[1. Identifiant interne d’exploitation agricole*]],FarmUnit[1. Identifiant interne d’exploitation agricole*],0)),FALSE,TRUE))</f>
        <v>1</v>
      </c>
      <c r="AF40" s="170" t="str">
        <f t="shared" si="0"/>
        <v>YAO FELICIEN KOUASSI</v>
      </c>
      <c r="AG40" s="176" t="str">
        <f t="shared" si="3"/>
        <v>13/1/2022</v>
      </c>
      <c r="AH40" s="177">
        <f t="shared" si="1"/>
        <v>4</v>
      </c>
      <c r="AI40" s="173">
        <f t="shared" si="2"/>
        <v>2</v>
      </c>
    </row>
    <row r="41" spans="1:35" s="174" customFormat="1" ht="13.15" customHeight="1" x14ac:dyDescent="0.25">
      <c r="A41" s="164" t="s">
        <v>820</v>
      </c>
      <c r="B41" s="164" t="s">
        <v>667</v>
      </c>
      <c r="C41" s="164" t="s">
        <v>820</v>
      </c>
      <c r="D41" s="164" t="s">
        <v>771</v>
      </c>
      <c r="E41" s="164" t="s">
        <v>669</v>
      </c>
      <c r="F41" s="164" t="s">
        <v>669</v>
      </c>
      <c r="G41" s="164" t="s">
        <v>670</v>
      </c>
      <c r="H41" s="165">
        <v>1.27</v>
      </c>
      <c r="I41" s="164" t="s">
        <v>2405</v>
      </c>
      <c r="J41" s="164">
        <v>1</v>
      </c>
      <c r="K41" s="166">
        <v>2021</v>
      </c>
      <c r="L41" s="164" t="s">
        <v>821</v>
      </c>
      <c r="M41" s="164" t="s">
        <v>822</v>
      </c>
      <c r="N41" s="164" t="s">
        <v>2404</v>
      </c>
      <c r="O41" s="164" t="s">
        <v>2404</v>
      </c>
      <c r="P41" s="164" t="s">
        <v>674</v>
      </c>
      <c r="Q41" s="166">
        <v>1984</v>
      </c>
      <c r="R41" s="164">
        <v>1</v>
      </c>
      <c r="S41" s="164"/>
      <c r="T41" s="179"/>
      <c r="U41" s="164"/>
      <c r="V41" s="164"/>
      <c r="W41" s="164"/>
      <c r="X41" s="166">
        <v>0</v>
      </c>
      <c r="Y41" s="166">
        <v>0</v>
      </c>
      <c r="Z41" s="167" t="s">
        <v>776</v>
      </c>
      <c r="AA41" s="168">
        <v>2022</v>
      </c>
      <c r="AB41" s="168">
        <v>1</v>
      </c>
      <c r="AC41" s="168">
        <v>31</v>
      </c>
      <c r="AD41" s="175" t="b">
        <f>IF(ISBLANK(GroupMember[[#This Row],[1. Identifiant interne d’exploitation agricole*]]),"",IF(ISERROR(MATCH(GroupMember[[#This Row],[1. Identifiant interne d’exploitation agricole*]],CertifiedCrop[1. Identifiant interne d’exploitation agricole*],0)),FALSE,TRUE))</f>
        <v>1</v>
      </c>
      <c r="AE41" s="175" t="b">
        <f>IF(ISBLANK(GroupMember[[#This Row],[1. Identifiant interne d’exploitation agricole*]]),"",IF(ISERROR(MATCH(GroupMember[[#This Row],[1. Identifiant interne d’exploitation agricole*]],FarmUnit[1. Identifiant interne d’exploitation agricole*],0)),FALSE,TRUE))</f>
        <v>1</v>
      </c>
      <c r="AF41" s="170" t="str">
        <f t="shared" si="0"/>
        <v>KOFFI JULES FERRY N'GORAN</v>
      </c>
      <c r="AG41" s="176" t="str">
        <f t="shared" si="3"/>
        <v>31/1/2022</v>
      </c>
      <c r="AH41" s="177">
        <f t="shared" si="1"/>
        <v>5</v>
      </c>
      <c r="AI41" s="173">
        <f t="shared" si="2"/>
        <v>0</v>
      </c>
    </row>
    <row r="42" spans="1:35" s="174" customFormat="1" ht="13.15" customHeight="1" x14ac:dyDescent="0.25">
      <c r="A42" s="164" t="s">
        <v>823</v>
      </c>
      <c r="B42" s="164" t="s">
        <v>667</v>
      </c>
      <c r="C42" s="164" t="s">
        <v>823</v>
      </c>
      <c r="D42" s="164" t="s">
        <v>771</v>
      </c>
      <c r="E42" s="164" t="s">
        <v>669</v>
      </c>
      <c r="F42" s="164" t="s">
        <v>669</v>
      </c>
      <c r="G42" s="164" t="s">
        <v>670</v>
      </c>
      <c r="H42" s="165">
        <v>3.38</v>
      </c>
      <c r="I42" s="164" t="s">
        <v>2405</v>
      </c>
      <c r="J42" s="164">
        <v>3</v>
      </c>
      <c r="K42" s="166">
        <v>2021</v>
      </c>
      <c r="L42" s="164" t="s">
        <v>824</v>
      </c>
      <c r="M42" s="164" t="s">
        <v>825</v>
      </c>
      <c r="N42" s="164" t="s">
        <v>2404</v>
      </c>
      <c r="O42" s="164" t="s">
        <v>2404</v>
      </c>
      <c r="P42" s="164" t="s">
        <v>674</v>
      </c>
      <c r="Q42" s="166">
        <v>1980</v>
      </c>
      <c r="R42" s="164">
        <v>5</v>
      </c>
      <c r="S42" s="164"/>
      <c r="T42" s="179"/>
      <c r="U42" s="164"/>
      <c r="V42" s="164"/>
      <c r="W42" s="164"/>
      <c r="X42" s="166">
        <v>0</v>
      </c>
      <c r="Y42" s="166">
        <v>0</v>
      </c>
      <c r="Z42" s="167" t="s">
        <v>776</v>
      </c>
      <c r="AA42" s="168">
        <v>2022</v>
      </c>
      <c r="AB42" s="168">
        <v>2</v>
      </c>
      <c r="AC42" s="168">
        <v>12</v>
      </c>
      <c r="AD42" s="175" t="b">
        <f>IF(ISBLANK(GroupMember[[#This Row],[1. Identifiant interne d’exploitation agricole*]]),"",IF(ISERROR(MATCH(GroupMember[[#This Row],[1. Identifiant interne d’exploitation agricole*]],CertifiedCrop[1. Identifiant interne d’exploitation agricole*],0)),FALSE,TRUE))</f>
        <v>1</v>
      </c>
      <c r="AE42" s="175" t="b">
        <f>IF(ISBLANK(GroupMember[[#This Row],[1. Identifiant interne d’exploitation agricole*]]),"",IF(ISERROR(MATCH(GroupMember[[#This Row],[1. Identifiant interne d’exploitation agricole*]],FarmUnit[1. Identifiant interne d’exploitation agricole*],0)),FALSE,TRUE))</f>
        <v>1</v>
      </c>
      <c r="AF42" s="170" t="str">
        <f t="shared" si="0"/>
        <v>KOUAKOU SIAKA KOUAKOU</v>
      </c>
      <c r="AG42" s="176" t="str">
        <f t="shared" si="3"/>
        <v>12/2/2022</v>
      </c>
      <c r="AH42" s="177">
        <f t="shared" si="1"/>
        <v>3</v>
      </c>
      <c r="AI42" s="173">
        <f t="shared" si="2"/>
        <v>0</v>
      </c>
    </row>
    <row r="43" spans="1:35" s="174" customFormat="1" ht="13.15" customHeight="1" x14ac:dyDescent="0.25">
      <c r="A43" s="164" t="s">
        <v>826</v>
      </c>
      <c r="B43" s="164" t="s">
        <v>667</v>
      </c>
      <c r="C43" s="164" t="s">
        <v>826</v>
      </c>
      <c r="D43" s="164" t="s">
        <v>771</v>
      </c>
      <c r="E43" s="164" t="s">
        <v>669</v>
      </c>
      <c r="F43" s="164" t="s">
        <v>669</v>
      </c>
      <c r="G43" s="164" t="s">
        <v>670</v>
      </c>
      <c r="H43" s="165">
        <v>1.4</v>
      </c>
      <c r="I43" s="164" t="s">
        <v>2405</v>
      </c>
      <c r="J43" s="164">
        <v>1</v>
      </c>
      <c r="K43" s="166">
        <v>2021</v>
      </c>
      <c r="L43" s="164" t="s">
        <v>827</v>
      </c>
      <c r="M43" s="164" t="s">
        <v>825</v>
      </c>
      <c r="N43" s="164" t="s">
        <v>828</v>
      </c>
      <c r="O43" s="164" t="s">
        <v>829</v>
      </c>
      <c r="P43" s="164" t="s">
        <v>674</v>
      </c>
      <c r="Q43" s="166">
        <v>1957</v>
      </c>
      <c r="R43" s="164">
        <v>2</v>
      </c>
      <c r="S43" s="164"/>
      <c r="T43" s="164"/>
      <c r="U43" s="164"/>
      <c r="V43" s="164"/>
      <c r="W43" s="164"/>
      <c r="X43" s="166">
        <v>0</v>
      </c>
      <c r="Y43" s="166">
        <v>0</v>
      </c>
      <c r="Z43" s="167" t="s">
        <v>776</v>
      </c>
      <c r="AA43" s="168">
        <v>2022</v>
      </c>
      <c r="AB43" s="168">
        <v>1</v>
      </c>
      <c r="AC43" s="168">
        <v>10</v>
      </c>
      <c r="AD43" s="175" t="b">
        <f>IF(ISBLANK(GroupMember[[#This Row],[1. Identifiant interne d’exploitation agricole*]]),"",IF(ISERROR(MATCH(GroupMember[[#This Row],[1. Identifiant interne d’exploitation agricole*]],CertifiedCrop[1. Identifiant interne d’exploitation agricole*],0)),FALSE,TRUE))</f>
        <v>1</v>
      </c>
      <c r="AE43" s="175" t="b">
        <f>IF(ISBLANK(GroupMember[[#This Row],[1. Identifiant interne d’exploitation agricole*]]),"",IF(ISERROR(MATCH(GroupMember[[#This Row],[1. Identifiant interne d’exploitation agricole*]],FarmUnit[1. Identifiant interne d’exploitation agricole*],0)),FALSE,TRUE))</f>
        <v>1</v>
      </c>
      <c r="AF43" s="170" t="str">
        <f t="shared" si="0"/>
        <v>KOUADIO KOUAKOU</v>
      </c>
      <c r="AG43" s="176" t="str">
        <f t="shared" si="3"/>
        <v>10/1/2022</v>
      </c>
      <c r="AH43" s="177">
        <f t="shared" si="1"/>
        <v>4</v>
      </c>
      <c r="AI43" s="173">
        <f t="shared" si="2"/>
        <v>0</v>
      </c>
    </row>
    <row r="44" spans="1:35" s="174" customFormat="1" ht="13.15" customHeight="1" x14ac:dyDescent="0.25">
      <c r="A44" s="164" t="s">
        <v>830</v>
      </c>
      <c r="B44" s="164" t="s">
        <v>667</v>
      </c>
      <c r="C44" s="164" t="s">
        <v>830</v>
      </c>
      <c r="D44" s="164" t="s">
        <v>771</v>
      </c>
      <c r="E44" s="164" t="s">
        <v>669</v>
      </c>
      <c r="F44" s="164" t="s">
        <v>669</v>
      </c>
      <c r="G44" s="164" t="s">
        <v>670</v>
      </c>
      <c r="H44" s="165">
        <v>0.71</v>
      </c>
      <c r="I44" s="164" t="s">
        <v>2405</v>
      </c>
      <c r="J44" s="164">
        <v>1</v>
      </c>
      <c r="K44" s="166">
        <v>2021</v>
      </c>
      <c r="L44" s="164" t="s">
        <v>831</v>
      </c>
      <c r="M44" s="164" t="s">
        <v>832</v>
      </c>
      <c r="N44" s="164" t="s">
        <v>833</v>
      </c>
      <c r="O44" s="164" t="s">
        <v>834</v>
      </c>
      <c r="P44" s="164" t="s">
        <v>674</v>
      </c>
      <c r="Q44" s="166">
        <v>1972</v>
      </c>
      <c r="R44" s="164">
        <v>8</v>
      </c>
      <c r="S44" s="164"/>
      <c r="T44" s="164"/>
      <c r="U44" s="164"/>
      <c r="V44" s="164"/>
      <c r="W44" s="164"/>
      <c r="X44" s="166">
        <v>0</v>
      </c>
      <c r="Y44" s="166">
        <v>0</v>
      </c>
      <c r="Z44" s="167" t="s">
        <v>776</v>
      </c>
      <c r="AA44" s="168">
        <v>2022</v>
      </c>
      <c r="AB44" s="168">
        <v>2</v>
      </c>
      <c r="AC44" s="168">
        <v>18</v>
      </c>
      <c r="AD44" s="175" t="b">
        <f>IF(ISBLANK(GroupMember[[#This Row],[1. Identifiant interne d’exploitation agricole*]]),"",IF(ISERROR(MATCH(GroupMember[[#This Row],[1. Identifiant interne d’exploitation agricole*]],CertifiedCrop[1. Identifiant interne d’exploitation agricole*],0)),FALSE,TRUE))</f>
        <v>1</v>
      </c>
      <c r="AE44" s="175" t="b">
        <f>IF(ISBLANK(GroupMember[[#This Row],[1. Identifiant interne d’exploitation agricole*]]),"",IF(ISERROR(MATCH(GroupMember[[#This Row],[1. Identifiant interne d’exploitation agricole*]],FarmUnit[1. Identifiant interne d’exploitation agricole*],0)),FALSE,TRUE))</f>
        <v>1</v>
      </c>
      <c r="AF44" s="170" t="str">
        <f t="shared" si="0"/>
        <v>KOFFI JULES DJE N'GUESSAN</v>
      </c>
      <c r="AG44" s="176" t="str">
        <f t="shared" si="3"/>
        <v>18/2/2022</v>
      </c>
      <c r="AH44" s="177">
        <f t="shared" si="1"/>
        <v>4</v>
      </c>
      <c r="AI44" s="173">
        <f t="shared" si="2"/>
        <v>0</v>
      </c>
    </row>
    <row r="45" spans="1:35" s="174" customFormat="1" ht="13.15" customHeight="1" x14ac:dyDescent="0.25">
      <c r="A45" s="164" t="s">
        <v>835</v>
      </c>
      <c r="B45" s="164" t="s">
        <v>667</v>
      </c>
      <c r="C45" s="164" t="s">
        <v>835</v>
      </c>
      <c r="D45" s="164" t="s">
        <v>771</v>
      </c>
      <c r="E45" s="164" t="s">
        <v>669</v>
      </c>
      <c r="F45" s="164" t="s">
        <v>669</v>
      </c>
      <c r="G45" s="164" t="s">
        <v>670</v>
      </c>
      <c r="H45" s="165">
        <v>3.0129999999999999</v>
      </c>
      <c r="I45" s="164" t="s">
        <v>2405</v>
      </c>
      <c r="J45" s="164">
        <v>2</v>
      </c>
      <c r="K45" s="166">
        <v>2021</v>
      </c>
      <c r="L45" s="164" t="s">
        <v>836</v>
      </c>
      <c r="M45" s="164" t="s">
        <v>837</v>
      </c>
      <c r="N45" s="164" t="s">
        <v>838</v>
      </c>
      <c r="O45" s="164" t="s">
        <v>2404</v>
      </c>
      <c r="P45" s="164" t="s">
        <v>674</v>
      </c>
      <c r="Q45" s="166">
        <v>1986</v>
      </c>
      <c r="R45" s="164">
        <v>2</v>
      </c>
      <c r="S45" s="164"/>
      <c r="T45" s="164"/>
      <c r="U45" s="164"/>
      <c r="V45" s="164"/>
      <c r="W45" s="164"/>
      <c r="X45" s="166">
        <v>0</v>
      </c>
      <c r="Y45" s="166">
        <v>0</v>
      </c>
      <c r="Z45" s="167" t="s">
        <v>776</v>
      </c>
      <c r="AA45" s="168">
        <v>2022</v>
      </c>
      <c r="AB45" s="168">
        <v>1</v>
      </c>
      <c r="AC45" s="168">
        <v>13</v>
      </c>
      <c r="AD45" s="175" t="b">
        <f>IF(ISBLANK(GroupMember[[#This Row],[1. Identifiant interne d’exploitation agricole*]]),"",IF(ISERROR(MATCH(GroupMember[[#This Row],[1. Identifiant interne d’exploitation agricole*]],CertifiedCrop[1. Identifiant interne d’exploitation agricole*],0)),FALSE,TRUE))</f>
        <v>1</v>
      </c>
      <c r="AE45" s="175" t="b">
        <f>IF(ISBLANK(GroupMember[[#This Row],[1. Identifiant interne d’exploitation agricole*]]),"",IF(ISERROR(MATCH(GroupMember[[#This Row],[1. Identifiant interne d’exploitation agricole*]],FarmUnit[1. Identifiant interne d’exploitation agricole*],0)),FALSE,TRUE))</f>
        <v>1</v>
      </c>
      <c r="AF45" s="170" t="str">
        <f t="shared" si="0"/>
        <v>OGA RENE OREGA</v>
      </c>
      <c r="AG45" s="176" t="str">
        <f t="shared" si="3"/>
        <v>13/1/2022</v>
      </c>
      <c r="AH45" s="177">
        <f t="shared" si="1"/>
        <v>4</v>
      </c>
      <c r="AI45" s="173">
        <f t="shared" si="2"/>
        <v>0</v>
      </c>
    </row>
    <row r="46" spans="1:35" s="174" customFormat="1" ht="13.15" customHeight="1" x14ac:dyDescent="0.25">
      <c r="A46" s="164" t="s">
        <v>839</v>
      </c>
      <c r="B46" s="164" t="s">
        <v>667</v>
      </c>
      <c r="C46" s="164" t="s">
        <v>839</v>
      </c>
      <c r="D46" s="164" t="s">
        <v>771</v>
      </c>
      <c r="E46" s="164" t="s">
        <v>669</v>
      </c>
      <c r="F46" s="164" t="s">
        <v>669</v>
      </c>
      <c r="G46" s="164" t="s">
        <v>670</v>
      </c>
      <c r="H46" s="165">
        <v>2.0499999999999998</v>
      </c>
      <c r="I46" s="164" t="s">
        <v>2405</v>
      </c>
      <c r="J46" s="164">
        <v>2</v>
      </c>
      <c r="K46" s="166">
        <v>2021</v>
      </c>
      <c r="L46" s="164" t="s">
        <v>840</v>
      </c>
      <c r="M46" s="164" t="s">
        <v>841</v>
      </c>
      <c r="N46" s="164" t="s">
        <v>842</v>
      </c>
      <c r="O46" s="164" t="s">
        <v>843</v>
      </c>
      <c r="P46" s="164" t="s">
        <v>674</v>
      </c>
      <c r="Q46" s="166">
        <v>1978</v>
      </c>
      <c r="R46" s="164">
        <v>6</v>
      </c>
      <c r="S46" s="164"/>
      <c r="T46" s="164"/>
      <c r="U46" s="164"/>
      <c r="V46" s="164"/>
      <c r="W46" s="164"/>
      <c r="X46" s="166">
        <v>0</v>
      </c>
      <c r="Y46" s="166">
        <v>0</v>
      </c>
      <c r="Z46" s="167" t="s">
        <v>776</v>
      </c>
      <c r="AA46" s="168">
        <v>2022</v>
      </c>
      <c r="AB46" s="168">
        <v>1</v>
      </c>
      <c r="AC46" s="168">
        <v>12</v>
      </c>
      <c r="AD46" s="175" t="b">
        <f>IF(ISBLANK(GroupMember[[#This Row],[1. Identifiant interne d’exploitation agricole*]]),"",IF(ISERROR(MATCH(GroupMember[[#This Row],[1. Identifiant interne d’exploitation agricole*]],CertifiedCrop[1. Identifiant interne d’exploitation agricole*],0)),FALSE,TRUE))</f>
        <v>1</v>
      </c>
      <c r="AE46" s="175" t="b">
        <f>IF(ISBLANK(GroupMember[[#This Row],[1. Identifiant interne d’exploitation agricole*]]),"",IF(ISERROR(MATCH(GroupMember[[#This Row],[1. Identifiant interne d’exploitation agricole*]],FarmUnit[1. Identifiant interne d’exploitation agricole*],0)),FALSE,TRUE))</f>
        <v>1</v>
      </c>
      <c r="AF46" s="170" t="str">
        <f t="shared" si="0"/>
        <v>N'DRI JUDICAEL KONAN</v>
      </c>
      <c r="AG46" s="176" t="str">
        <f t="shared" si="3"/>
        <v>12/1/2022</v>
      </c>
      <c r="AH46" s="177">
        <f t="shared" si="1"/>
        <v>3</v>
      </c>
      <c r="AI46" s="173">
        <f t="shared" si="2"/>
        <v>0</v>
      </c>
    </row>
    <row r="47" spans="1:35" s="174" customFormat="1" ht="13.15" customHeight="1" x14ac:dyDescent="0.25">
      <c r="A47" s="164" t="s">
        <v>844</v>
      </c>
      <c r="B47" s="164" t="s">
        <v>667</v>
      </c>
      <c r="C47" s="164" t="s">
        <v>844</v>
      </c>
      <c r="D47" s="164" t="s">
        <v>771</v>
      </c>
      <c r="E47" s="164" t="s">
        <v>669</v>
      </c>
      <c r="F47" s="164" t="s">
        <v>669</v>
      </c>
      <c r="G47" s="164" t="s">
        <v>670</v>
      </c>
      <c r="H47" s="165">
        <v>3.73</v>
      </c>
      <c r="I47" s="164" t="s">
        <v>2405</v>
      </c>
      <c r="J47" s="164">
        <v>1</v>
      </c>
      <c r="K47" s="166">
        <v>2021</v>
      </c>
      <c r="L47" s="164" t="s">
        <v>845</v>
      </c>
      <c r="M47" s="164" t="s">
        <v>797</v>
      </c>
      <c r="N47" s="164" t="s">
        <v>2404</v>
      </c>
      <c r="O47" s="164" t="s">
        <v>846</v>
      </c>
      <c r="P47" s="164" t="s">
        <v>674</v>
      </c>
      <c r="Q47" s="166">
        <v>1981</v>
      </c>
      <c r="R47" s="164">
        <v>3</v>
      </c>
      <c r="S47" s="164"/>
      <c r="T47" s="164"/>
      <c r="U47" s="164"/>
      <c r="V47" s="164"/>
      <c r="W47" s="164"/>
      <c r="X47" s="166">
        <v>0</v>
      </c>
      <c r="Y47" s="166">
        <v>0</v>
      </c>
      <c r="Z47" s="167" t="s">
        <v>776</v>
      </c>
      <c r="AA47" s="168">
        <v>2022</v>
      </c>
      <c r="AB47" s="168">
        <v>1</v>
      </c>
      <c r="AC47" s="168">
        <v>22</v>
      </c>
      <c r="AD47" s="175" t="b">
        <f>IF(ISBLANK(GroupMember[[#This Row],[1. Identifiant interne d’exploitation agricole*]]),"",IF(ISERROR(MATCH(GroupMember[[#This Row],[1. Identifiant interne d’exploitation agricole*]],CertifiedCrop[1. Identifiant interne d’exploitation agricole*],0)),FALSE,TRUE))</f>
        <v>1</v>
      </c>
      <c r="AE47" s="175" t="b">
        <f>IF(ISBLANK(GroupMember[[#This Row],[1. Identifiant interne d’exploitation agricole*]]),"",IF(ISERROR(MATCH(GroupMember[[#This Row],[1. Identifiant interne d’exploitation agricole*]],FarmUnit[1. Identifiant interne d’exploitation agricole*],0)),FALSE,TRUE))</f>
        <v>1</v>
      </c>
      <c r="AF47" s="170" t="str">
        <f t="shared" si="0"/>
        <v>YAO SERAPHIN KOUAME</v>
      </c>
      <c r="AG47" s="176" t="str">
        <f t="shared" si="3"/>
        <v>22/1/2022</v>
      </c>
      <c r="AH47" s="177">
        <f t="shared" si="1"/>
        <v>3</v>
      </c>
      <c r="AI47" s="173">
        <f t="shared" si="2"/>
        <v>0</v>
      </c>
    </row>
    <row r="48" spans="1:35" s="174" customFormat="1" ht="13.15" customHeight="1" x14ac:dyDescent="0.25">
      <c r="A48" s="164" t="s">
        <v>847</v>
      </c>
      <c r="B48" s="164" t="s">
        <v>667</v>
      </c>
      <c r="C48" s="164" t="s">
        <v>847</v>
      </c>
      <c r="D48" s="164" t="s">
        <v>771</v>
      </c>
      <c r="E48" s="164" t="s">
        <v>669</v>
      </c>
      <c r="F48" s="164" t="s">
        <v>669</v>
      </c>
      <c r="G48" s="164" t="s">
        <v>670</v>
      </c>
      <c r="H48" s="165">
        <v>3.38</v>
      </c>
      <c r="I48" s="164" t="s">
        <v>2405</v>
      </c>
      <c r="J48" s="164">
        <v>3</v>
      </c>
      <c r="K48" s="166">
        <v>2021</v>
      </c>
      <c r="L48" s="164" t="s">
        <v>848</v>
      </c>
      <c r="M48" s="164" t="s">
        <v>841</v>
      </c>
      <c r="N48" s="164" t="s">
        <v>2404</v>
      </c>
      <c r="O48" s="164" t="s">
        <v>849</v>
      </c>
      <c r="P48" s="164" t="s">
        <v>674</v>
      </c>
      <c r="Q48" s="166">
        <v>1969</v>
      </c>
      <c r="R48" s="164">
        <v>14</v>
      </c>
      <c r="S48" s="164"/>
      <c r="T48" s="164"/>
      <c r="U48" s="164"/>
      <c r="V48" s="164"/>
      <c r="W48" s="164"/>
      <c r="X48" s="166">
        <v>0</v>
      </c>
      <c r="Y48" s="166">
        <v>0</v>
      </c>
      <c r="Z48" s="167" t="s">
        <v>776</v>
      </c>
      <c r="AA48" s="168">
        <v>2022</v>
      </c>
      <c r="AB48" s="168">
        <v>1</v>
      </c>
      <c r="AC48" s="168">
        <v>31</v>
      </c>
      <c r="AD48" s="175" t="b">
        <f>IF(ISBLANK(GroupMember[[#This Row],[1. Identifiant interne d’exploitation agricole*]]),"",IF(ISERROR(MATCH(GroupMember[[#This Row],[1. Identifiant interne d’exploitation agricole*]],CertifiedCrop[1. Identifiant interne d’exploitation agricole*],0)),FALSE,TRUE))</f>
        <v>1</v>
      </c>
      <c r="AE48" s="175" t="b">
        <f>IF(ISBLANK(GroupMember[[#This Row],[1. Identifiant interne d’exploitation agricole*]]),"",IF(ISERROR(MATCH(GroupMember[[#This Row],[1. Identifiant interne d’exploitation agricole*]],FarmUnit[1. Identifiant interne d’exploitation agricole*],0)),FALSE,TRUE))</f>
        <v>1</v>
      </c>
      <c r="AF48" s="170" t="str">
        <f t="shared" si="0"/>
        <v>N'GUESSAN THEODORE KONAN</v>
      </c>
      <c r="AG48" s="176" t="str">
        <f t="shared" si="3"/>
        <v>31/1/2022</v>
      </c>
      <c r="AH48" s="177">
        <f t="shared" si="1"/>
        <v>5</v>
      </c>
      <c r="AI48" s="173">
        <f t="shared" si="2"/>
        <v>0</v>
      </c>
    </row>
    <row r="49" spans="1:35" s="174" customFormat="1" ht="13.15" customHeight="1" x14ac:dyDescent="0.25">
      <c r="A49" s="164" t="s">
        <v>850</v>
      </c>
      <c r="B49" s="164" t="s">
        <v>667</v>
      </c>
      <c r="C49" s="164" t="s">
        <v>850</v>
      </c>
      <c r="D49" s="164" t="s">
        <v>771</v>
      </c>
      <c r="E49" s="164" t="s">
        <v>669</v>
      </c>
      <c r="F49" s="164" t="s">
        <v>669</v>
      </c>
      <c r="G49" s="164" t="s">
        <v>670</v>
      </c>
      <c r="H49" s="165">
        <v>4.01</v>
      </c>
      <c r="I49" s="164" t="s">
        <v>2405</v>
      </c>
      <c r="J49" s="164">
        <v>1</v>
      </c>
      <c r="K49" s="166">
        <v>2021</v>
      </c>
      <c r="L49" s="164" t="s">
        <v>851</v>
      </c>
      <c r="M49" s="164" t="s">
        <v>852</v>
      </c>
      <c r="N49" s="164" t="s">
        <v>853</v>
      </c>
      <c r="O49" s="164" t="s">
        <v>854</v>
      </c>
      <c r="P49" s="164" t="s">
        <v>674</v>
      </c>
      <c r="Q49" s="166">
        <v>1986</v>
      </c>
      <c r="R49" s="164">
        <v>3</v>
      </c>
      <c r="S49" s="164"/>
      <c r="T49" s="164"/>
      <c r="U49" s="164"/>
      <c r="V49" s="164"/>
      <c r="W49" s="164"/>
      <c r="X49" s="166">
        <v>0</v>
      </c>
      <c r="Y49" s="166">
        <v>0</v>
      </c>
      <c r="Z49" s="167" t="s">
        <v>776</v>
      </c>
      <c r="AA49" s="168">
        <v>2022</v>
      </c>
      <c r="AB49" s="168">
        <v>1</v>
      </c>
      <c r="AC49" s="168">
        <v>13</v>
      </c>
      <c r="AD49" s="175" t="b">
        <f>IF(ISBLANK(GroupMember[[#This Row],[1. Identifiant interne d’exploitation agricole*]]),"",IF(ISERROR(MATCH(GroupMember[[#This Row],[1. Identifiant interne d’exploitation agricole*]],CertifiedCrop[1. Identifiant interne d’exploitation agricole*],0)),FALSE,TRUE))</f>
        <v>1</v>
      </c>
      <c r="AE49" s="175" t="b">
        <f>IF(ISBLANK(GroupMember[[#This Row],[1. Identifiant interne d’exploitation agricole*]]),"",IF(ISERROR(MATCH(GroupMember[[#This Row],[1. Identifiant interne d’exploitation agricole*]],FarmUnit[1. Identifiant interne d’exploitation agricole*],0)),FALSE,TRUE))</f>
        <v>1</v>
      </c>
      <c r="AF49" s="170" t="str">
        <f t="shared" si="0"/>
        <v>SOULEYMANE INZA</v>
      </c>
      <c r="AG49" s="176" t="str">
        <f t="shared" si="3"/>
        <v>13/1/2022</v>
      </c>
      <c r="AH49" s="177">
        <f t="shared" si="1"/>
        <v>4</v>
      </c>
      <c r="AI49" s="173">
        <f t="shared" si="2"/>
        <v>0</v>
      </c>
    </row>
    <row r="50" spans="1:35" s="174" customFormat="1" ht="13.15" customHeight="1" x14ac:dyDescent="0.25">
      <c r="A50" s="164" t="s">
        <v>855</v>
      </c>
      <c r="B50" s="164" t="s">
        <v>667</v>
      </c>
      <c r="C50" s="164" t="s">
        <v>855</v>
      </c>
      <c r="D50" s="164" t="s">
        <v>771</v>
      </c>
      <c r="E50" s="164" t="s">
        <v>669</v>
      </c>
      <c r="F50" s="164" t="s">
        <v>669</v>
      </c>
      <c r="G50" s="164" t="s">
        <v>670</v>
      </c>
      <c r="H50" s="165">
        <v>1.61</v>
      </c>
      <c r="I50" s="164" t="s">
        <v>2405</v>
      </c>
      <c r="J50" s="164">
        <v>1</v>
      </c>
      <c r="K50" s="166">
        <v>2021</v>
      </c>
      <c r="L50" s="164" t="s">
        <v>856</v>
      </c>
      <c r="M50" s="164" t="s">
        <v>857</v>
      </c>
      <c r="N50" s="164" t="s">
        <v>858</v>
      </c>
      <c r="O50" s="164" t="s">
        <v>859</v>
      </c>
      <c r="P50" s="164" t="s">
        <v>674</v>
      </c>
      <c r="Q50" s="166">
        <v>1974</v>
      </c>
      <c r="R50" s="164">
        <v>6</v>
      </c>
      <c r="S50" s="164"/>
      <c r="T50" s="164"/>
      <c r="U50" s="164"/>
      <c r="V50" s="164"/>
      <c r="W50" s="164"/>
      <c r="X50" s="166">
        <v>0</v>
      </c>
      <c r="Y50" s="166">
        <v>0</v>
      </c>
      <c r="Z50" s="167" t="s">
        <v>776</v>
      </c>
      <c r="AA50" s="168">
        <v>2022</v>
      </c>
      <c r="AB50" s="168">
        <v>1</v>
      </c>
      <c r="AC50" s="168">
        <v>12</v>
      </c>
      <c r="AD50" s="180" t="b">
        <f>IF(ISBLANK(GroupMember[[#This Row],[1. Identifiant interne d’exploitation agricole*]]),"",IF(ISERROR(MATCH(GroupMember[[#This Row],[1. Identifiant interne d’exploitation agricole*]],CertifiedCrop[1. Identifiant interne d’exploitation agricole*],0)),FALSE,TRUE))</f>
        <v>1</v>
      </c>
      <c r="AE50" s="180" t="b">
        <f>IF(ISBLANK(GroupMember[[#This Row],[1. Identifiant interne d’exploitation agricole*]]),"",IF(ISERROR(MATCH(GroupMember[[#This Row],[1. Identifiant interne d’exploitation agricole*]],FarmUnit[1. Identifiant interne d’exploitation agricole*],0)),FALSE,TRUE))</f>
        <v>1</v>
      </c>
      <c r="AF50" s="170" t="str">
        <f t="shared" si="0"/>
        <v>YAO YACOUBA KANGHA</v>
      </c>
      <c r="AG50" s="176" t="str">
        <f t="shared" si="3"/>
        <v>12/1/2022</v>
      </c>
      <c r="AH50" s="177">
        <f t="shared" si="1"/>
        <v>3</v>
      </c>
      <c r="AI50" s="173">
        <f t="shared" si="2"/>
        <v>0</v>
      </c>
    </row>
    <row r="51" spans="1:35" s="191" customFormat="1" ht="25.5" x14ac:dyDescent="0.25">
      <c r="A51" s="151" t="s">
        <v>860</v>
      </c>
      <c r="B51" s="151" t="s">
        <v>667</v>
      </c>
      <c r="C51" s="151" t="s">
        <v>860</v>
      </c>
      <c r="D51" s="151" t="s">
        <v>771</v>
      </c>
      <c r="E51" s="151" t="s">
        <v>669</v>
      </c>
      <c r="F51" s="151" t="s">
        <v>669</v>
      </c>
      <c r="G51" s="151" t="s">
        <v>670</v>
      </c>
      <c r="H51" s="181">
        <v>1.44</v>
      </c>
      <c r="I51" s="164" t="s">
        <v>2405</v>
      </c>
      <c r="J51" s="151">
        <v>1</v>
      </c>
      <c r="K51" s="182">
        <v>2021</v>
      </c>
      <c r="L51" s="151" t="s">
        <v>861</v>
      </c>
      <c r="M51" s="151" t="s">
        <v>827</v>
      </c>
      <c r="N51" s="183" t="s">
        <v>862</v>
      </c>
      <c r="O51" s="151" t="s">
        <v>863</v>
      </c>
      <c r="P51" s="151" t="s">
        <v>674</v>
      </c>
      <c r="Q51" s="182">
        <v>1974</v>
      </c>
      <c r="R51" s="151">
        <v>8</v>
      </c>
      <c r="S51" s="151"/>
      <c r="T51" s="151"/>
      <c r="U51" s="151"/>
      <c r="V51" s="151"/>
      <c r="W51" s="151"/>
      <c r="X51" s="182">
        <v>0</v>
      </c>
      <c r="Y51" s="182">
        <v>0</v>
      </c>
      <c r="Z51" s="184" t="s">
        <v>776</v>
      </c>
      <c r="AA51" s="168">
        <v>2022</v>
      </c>
      <c r="AB51" s="185">
        <v>2</v>
      </c>
      <c r="AC51" s="185">
        <v>3</v>
      </c>
      <c r="AD51" s="186" t="b">
        <f>IF(ISBLANK(GroupMember[[#This Row],[1. Identifiant interne d’exploitation agricole*]]),"",IF(ISERROR(MATCH(GroupMember[[#This Row],[1. Identifiant interne d’exploitation agricole*]],CertifiedCrop[1. Identifiant interne d’exploitation agricole*],0)),FALSE,TRUE))</f>
        <v>1</v>
      </c>
      <c r="AE51" s="186" t="b">
        <f>IF(ISBLANK(GroupMember[[#This Row],[1. Identifiant interne d’exploitation agricole*]]),"",IF(ISERROR(MATCH(GroupMember[[#This Row],[1. Identifiant interne d’exploitation agricole*]],FarmUnit[1. Identifiant interne d’exploitation agricole*],0)),FALSE,TRUE))</f>
        <v>1</v>
      </c>
      <c r="AF51" s="187" t="str">
        <f t="shared" ref="AF51:AF113" si="4">IFERROR(CONCATENATE(L51," ",M51),"")</f>
        <v>KOUADIO LAMBERT KOUADIO</v>
      </c>
      <c r="AG51" s="188" t="str">
        <f t="shared" ref="AG51:AG113" si="5">CONCATENATE(AC51,"/",AB51,"/",AA51)</f>
        <v>3/2/2022</v>
      </c>
      <c r="AH51" s="189">
        <f t="shared" si="1"/>
        <v>4</v>
      </c>
      <c r="AI51" s="190">
        <f t="shared" ref="AI51:AI113" si="6">IF((X51+Y51/12)&lt;0,"",(X51+Y51/12))</f>
        <v>0</v>
      </c>
    </row>
    <row r="52" spans="1:35" s="191" customFormat="1" ht="25.5" x14ac:dyDescent="0.25">
      <c r="A52" s="151" t="s">
        <v>864</v>
      </c>
      <c r="B52" s="151" t="s">
        <v>667</v>
      </c>
      <c r="C52" s="151" t="s">
        <v>864</v>
      </c>
      <c r="D52" s="151" t="s">
        <v>771</v>
      </c>
      <c r="E52" s="151" t="s">
        <v>669</v>
      </c>
      <c r="F52" s="151" t="s">
        <v>669</v>
      </c>
      <c r="G52" s="151" t="s">
        <v>670</v>
      </c>
      <c r="H52" s="181">
        <v>0.64</v>
      </c>
      <c r="I52" s="164" t="s">
        <v>2405</v>
      </c>
      <c r="J52" s="151">
        <v>1</v>
      </c>
      <c r="K52" s="182">
        <v>2021</v>
      </c>
      <c r="L52" s="151" t="s">
        <v>865</v>
      </c>
      <c r="M52" s="151" t="s">
        <v>827</v>
      </c>
      <c r="N52" s="183" t="s">
        <v>866</v>
      </c>
      <c r="O52" s="151" t="s">
        <v>2396</v>
      </c>
      <c r="P52" s="151" t="s">
        <v>674</v>
      </c>
      <c r="Q52" s="182">
        <v>1981</v>
      </c>
      <c r="R52" s="151">
        <v>7</v>
      </c>
      <c r="S52" s="151"/>
      <c r="T52" s="151"/>
      <c r="U52" s="151"/>
      <c r="V52" s="151"/>
      <c r="W52" s="151"/>
      <c r="X52" s="182">
        <v>0</v>
      </c>
      <c r="Y52" s="182">
        <v>0</v>
      </c>
      <c r="Z52" s="184" t="s">
        <v>776</v>
      </c>
      <c r="AA52" s="168">
        <v>2022</v>
      </c>
      <c r="AB52" s="185">
        <v>1</v>
      </c>
      <c r="AC52" s="185">
        <v>7</v>
      </c>
      <c r="AD52" s="186" t="b">
        <f>IF(ISBLANK(GroupMember[[#This Row],[1. Identifiant interne d’exploitation agricole*]]),"",IF(ISERROR(MATCH(GroupMember[[#This Row],[1. Identifiant interne d’exploitation agricole*]],CertifiedCrop[1. Identifiant interne d’exploitation agricole*],0)),FALSE,TRUE))</f>
        <v>1</v>
      </c>
      <c r="AE52" s="186" t="b">
        <f>IF(ISBLANK(GroupMember[[#This Row],[1. Identifiant interne d’exploitation agricole*]]),"",IF(ISERROR(MATCH(GroupMember[[#This Row],[1. Identifiant interne d’exploitation agricole*]],FarmUnit[1. Identifiant interne d’exploitation agricole*],0)),FALSE,TRUE))</f>
        <v>1</v>
      </c>
      <c r="AF52" s="187" t="str">
        <f t="shared" si="4"/>
        <v>KOUAKOU RICHARD KOUADIO</v>
      </c>
      <c r="AG52" s="188" t="str">
        <f t="shared" si="5"/>
        <v>7/1/2022</v>
      </c>
      <c r="AH52" s="189">
        <f t="shared" si="1"/>
        <v>3</v>
      </c>
      <c r="AI52" s="190">
        <f t="shared" si="6"/>
        <v>0</v>
      </c>
    </row>
    <row r="53" spans="1:35" s="191" customFormat="1" ht="13.5" x14ac:dyDescent="0.25">
      <c r="A53" s="151" t="s">
        <v>867</v>
      </c>
      <c r="B53" s="151" t="s">
        <v>667</v>
      </c>
      <c r="C53" s="151" t="s">
        <v>867</v>
      </c>
      <c r="D53" s="151" t="s">
        <v>771</v>
      </c>
      <c r="E53" s="151" t="s">
        <v>669</v>
      </c>
      <c r="F53" s="151" t="s">
        <v>669</v>
      </c>
      <c r="G53" s="151" t="s">
        <v>670</v>
      </c>
      <c r="H53" s="181">
        <v>0.57999999999999996</v>
      </c>
      <c r="I53" s="164" t="s">
        <v>2405</v>
      </c>
      <c r="J53" s="151">
        <v>2</v>
      </c>
      <c r="K53" s="182">
        <v>2021</v>
      </c>
      <c r="L53" s="151" t="s">
        <v>868</v>
      </c>
      <c r="M53" s="151" t="s">
        <v>841</v>
      </c>
      <c r="N53" s="164" t="s">
        <v>2404</v>
      </c>
      <c r="O53" s="151" t="s">
        <v>869</v>
      </c>
      <c r="P53" s="151" t="s">
        <v>745</v>
      </c>
      <c r="Q53" s="182">
        <v>1992</v>
      </c>
      <c r="R53" s="151">
        <v>7</v>
      </c>
      <c r="S53" s="151"/>
      <c r="T53" s="151"/>
      <c r="U53" s="151"/>
      <c r="V53" s="151"/>
      <c r="W53" s="151"/>
      <c r="X53" s="182">
        <v>0</v>
      </c>
      <c r="Y53" s="182">
        <v>0</v>
      </c>
      <c r="Z53" s="184" t="s">
        <v>776</v>
      </c>
      <c r="AA53" s="168">
        <v>2022</v>
      </c>
      <c r="AB53" s="185">
        <v>1</v>
      </c>
      <c r="AC53" s="185">
        <v>12</v>
      </c>
      <c r="AD53" s="186" t="b">
        <f>IF(ISBLANK(GroupMember[[#This Row],[1. Identifiant interne d’exploitation agricole*]]),"",IF(ISERROR(MATCH(GroupMember[[#This Row],[1. Identifiant interne d’exploitation agricole*]],CertifiedCrop[1. Identifiant interne d’exploitation agricole*],0)),FALSE,TRUE))</f>
        <v>1</v>
      </c>
      <c r="AE53" s="186" t="b">
        <f>IF(ISBLANK(GroupMember[[#This Row],[1. Identifiant interne d’exploitation agricole*]]),"",IF(ISERROR(MATCH(GroupMember[[#This Row],[1. Identifiant interne d’exploitation agricole*]],FarmUnit[1. Identifiant interne d’exploitation agricole*],0)),FALSE,TRUE))</f>
        <v>1</v>
      </c>
      <c r="AF53" s="187" t="str">
        <f t="shared" si="4"/>
        <v>AYA JANETTE KONAN</v>
      </c>
      <c r="AG53" s="188" t="str">
        <f t="shared" si="5"/>
        <v>12/1/2022</v>
      </c>
      <c r="AH53" s="189">
        <f t="shared" si="1"/>
        <v>3</v>
      </c>
      <c r="AI53" s="190">
        <f t="shared" si="6"/>
        <v>0</v>
      </c>
    </row>
    <row r="54" spans="1:35" s="191" customFormat="1" ht="13.5" x14ac:dyDescent="0.25">
      <c r="A54" s="151" t="s">
        <v>870</v>
      </c>
      <c r="B54" s="151" t="s">
        <v>667</v>
      </c>
      <c r="C54" s="151" t="s">
        <v>870</v>
      </c>
      <c r="D54" s="151" t="s">
        <v>771</v>
      </c>
      <c r="E54" s="151" t="s">
        <v>669</v>
      </c>
      <c r="F54" s="151" t="s">
        <v>669</v>
      </c>
      <c r="G54" s="151" t="s">
        <v>670</v>
      </c>
      <c r="H54" s="181">
        <v>0.37</v>
      </c>
      <c r="I54" s="164" t="s">
        <v>2405</v>
      </c>
      <c r="J54" s="151">
        <v>1</v>
      </c>
      <c r="K54" s="182">
        <v>2021</v>
      </c>
      <c r="L54" s="151" t="s">
        <v>871</v>
      </c>
      <c r="M54" s="151" t="s">
        <v>825</v>
      </c>
      <c r="N54" s="183" t="s">
        <v>872</v>
      </c>
      <c r="O54" s="151" t="s">
        <v>873</v>
      </c>
      <c r="P54" s="151" t="s">
        <v>674</v>
      </c>
      <c r="Q54" s="182">
        <v>1975</v>
      </c>
      <c r="R54" s="151">
        <v>6</v>
      </c>
      <c r="S54" s="151"/>
      <c r="T54" s="151"/>
      <c r="U54" s="151"/>
      <c r="V54" s="151"/>
      <c r="W54" s="151"/>
      <c r="X54" s="182">
        <v>0</v>
      </c>
      <c r="Y54" s="182">
        <v>0</v>
      </c>
      <c r="Z54" s="184" t="s">
        <v>776</v>
      </c>
      <c r="AA54" s="168">
        <v>2022</v>
      </c>
      <c r="AB54" s="185">
        <v>1</v>
      </c>
      <c r="AC54" s="185">
        <v>29</v>
      </c>
      <c r="AD54" s="186" t="b">
        <f>IF(ISBLANK(GroupMember[[#This Row],[1. Identifiant interne d’exploitation agricole*]]),"",IF(ISERROR(MATCH(GroupMember[[#This Row],[1. Identifiant interne d’exploitation agricole*]],CertifiedCrop[1. Identifiant interne d’exploitation agricole*],0)),FALSE,TRUE))</f>
        <v>1</v>
      </c>
      <c r="AE54" s="186" t="b">
        <f>IF(ISBLANK(GroupMember[[#This Row],[1. Identifiant interne d’exploitation agricole*]]),"",IF(ISERROR(MATCH(GroupMember[[#This Row],[1. Identifiant interne d’exploitation agricole*]],FarmUnit[1. Identifiant interne d’exploitation agricole*],0)),FALSE,TRUE))</f>
        <v>1</v>
      </c>
      <c r="AF54" s="187" t="str">
        <f t="shared" si="4"/>
        <v>KOFFI SATURNIN KOUAKOU</v>
      </c>
      <c r="AG54" s="188" t="str">
        <f t="shared" si="5"/>
        <v>29/1/2022</v>
      </c>
      <c r="AH54" s="189">
        <f t="shared" si="1"/>
        <v>4</v>
      </c>
      <c r="AI54" s="190">
        <f t="shared" si="6"/>
        <v>0</v>
      </c>
    </row>
    <row r="55" spans="1:35" s="191" customFormat="1" ht="13.5" x14ac:dyDescent="0.25">
      <c r="A55" s="151" t="s">
        <v>874</v>
      </c>
      <c r="B55" s="151" t="s">
        <v>667</v>
      </c>
      <c r="C55" s="151" t="s">
        <v>874</v>
      </c>
      <c r="D55" s="151" t="s">
        <v>771</v>
      </c>
      <c r="E55" s="151" t="s">
        <v>669</v>
      </c>
      <c r="F55" s="151" t="s">
        <v>669</v>
      </c>
      <c r="G55" s="151" t="s">
        <v>670</v>
      </c>
      <c r="H55" s="181">
        <v>1.21</v>
      </c>
      <c r="I55" s="164" t="s">
        <v>2405</v>
      </c>
      <c r="J55" s="151">
        <v>1</v>
      </c>
      <c r="K55" s="182">
        <v>2021</v>
      </c>
      <c r="L55" s="151" t="s">
        <v>832</v>
      </c>
      <c r="M55" s="151" t="s">
        <v>875</v>
      </c>
      <c r="N55" s="164" t="s">
        <v>2404</v>
      </c>
      <c r="O55" s="164" t="s">
        <v>2404</v>
      </c>
      <c r="P55" s="151" t="s">
        <v>674</v>
      </c>
      <c r="Q55" s="182">
        <v>1990</v>
      </c>
      <c r="R55" s="151">
        <v>4</v>
      </c>
      <c r="S55" s="151"/>
      <c r="T55" s="151"/>
      <c r="U55" s="151"/>
      <c r="V55" s="151"/>
      <c r="W55" s="151"/>
      <c r="X55" s="182">
        <v>0</v>
      </c>
      <c r="Y55" s="182">
        <v>0</v>
      </c>
      <c r="Z55" s="184" t="s">
        <v>776</v>
      </c>
      <c r="AA55" s="168">
        <v>2022</v>
      </c>
      <c r="AB55" s="185">
        <v>1</v>
      </c>
      <c r="AC55" s="185">
        <v>15</v>
      </c>
      <c r="AD55" s="186" t="b">
        <f>IF(ISBLANK(GroupMember[[#This Row],[1. Identifiant interne d’exploitation agricole*]]),"",IF(ISERROR(MATCH(GroupMember[[#This Row],[1. Identifiant interne d’exploitation agricole*]],CertifiedCrop[1. Identifiant interne d’exploitation agricole*],0)),FALSE,TRUE))</f>
        <v>1</v>
      </c>
      <c r="AE55" s="186" t="b">
        <f>IF(ISBLANK(GroupMember[[#This Row],[1. Identifiant interne d’exploitation agricole*]]),"",IF(ISERROR(MATCH(GroupMember[[#This Row],[1. Identifiant interne d’exploitation agricole*]],FarmUnit[1. Identifiant interne d’exploitation agricole*],0)),FALSE,TRUE))</f>
        <v>1</v>
      </c>
      <c r="AF55" s="187" t="str">
        <f t="shared" si="4"/>
        <v>N'GUESSAN N' DRI</v>
      </c>
      <c r="AG55" s="188" t="str">
        <f t="shared" si="5"/>
        <v>15/1/2022</v>
      </c>
      <c r="AH55" s="189">
        <f t="shared" si="1"/>
        <v>3</v>
      </c>
      <c r="AI55" s="190">
        <f t="shared" si="6"/>
        <v>0</v>
      </c>
    </row>
    <row r="56" spans="1:35" s="191" customFormat="1" ht="13.5" x14ac:dyDescent="0.25">
      <c r="A56" s="151" t="s">
        <v>876</v>
      </c>
      <c r="B56" s="151" t="s">
        <v>667</v>
      </c>
      <c r="C56" s="151" t="s">
        <v>876</v>
      </c>
      <c r="D56" s="151" t="s">
        <v>771</v>
      </c>
      <c r="E56" s="151" t="s">
        <v>669</v>
      </c>
      <c r="F56" s="151" t="s">
        <v>669</v>
      </c>
      <c r="G56" s="151" t="s">
        <v>670</v>
      </c>
      <c r="H56" s="181">
        <v>1.8</v>
      </c>
      <c r="I56" s="164" t="s">
        <v>2405</v>
      </c>
      <c r="J56" s="151">
        <v>1</v>
      </c>
      <c r="K56" s="182">
        <v>2021</v>
      </c>
      <c r="L56" s="151" t="s">
        <v>877</v>
      </c>
      <c r="M56" s="151" t="s">
        <v>825</v>
      </c>
      <c r="N56" s="183" t="s">
        <v>878</v>
      </c>
      <c r="O56" s="164" t="s">
        <v>2404</v>
      </c>
      <c r="P56" s="151" t="s">
        <v>674</v>
      </c>
      <c r="Q56" s="182">
        <v>1984</v>
      </c>
      <c r="R56" s="151">
        <v>5</v>
      </c>
      <c r="S56" s="151"/>
      <c r="T56" s="151"/>
      <c r="U56" s="151"/>
      <c r="V56" s="151"/>
      <c r="W56" s="151"/>
      <c r="X56" s="182">
        <v>0</v>
      </c>
      <c r="Y56" s="182">
        <v>0</v>
      </c>
      <c r="Z56" s="184" t="s">
        <v>776</v>
      </c>
      <c r="AA56" s="168">
        <v>2022</v>
      </c>
      <c r="AB56" s="185">
        <v>1</v>
      </c>
      <c r="AC56" s="185">
        <v>7</v>
      </c>
      <c r="AD56" s="186" t="b">
        <f>IF(ISBLANK(GroupMember[[#This Row],[1. Identifiant interne d’exploitation agricole*]]),"",IF(ISERROR(MATCH(GroupMember[[#This Row],[1. Identifiant interne d’exploitation agricole*]],CertifiedCrop[1. Identifiant interne d’exploitation agricole*],0)),FALSE,TRUE))</f>
        <v>1</v>
      </c>
      <c r="AE56" s="186" t="b">
        <f>IF(ISBLANK(GroupMember[[#This Row],[1. Identifiant interne d’exploitation agricole*]]),"",IF(ISERROR(MATCH(GroupMember[[#This Row],[1. Identifiant interne d’exploitation agricole*]],FarmUnit[1. Identifiant interne d’exploitation agricole*],0)),FALSE,TRUE))</f>
        <v>1</v>
      </c>
      <c r="AF56" s="187" t="str">
        <f t="shared" si="4"/>
        <v>AMOI ARCHILE KOUAKOU</v>
      </c>
      <c r="AG56" s="188" t="str">
        <f t="shared" si="5"/>
        <v>7/1/2022</v>
      </c>
      <c r="AH56" s="189">
        <f t="shared" si="1"/>
        <v>3</v>
      </c>
      <c r="AI56" s="190">
        <f t="shared" si="6"/>
        <v>0</v>
      </c>
    </row>
    <row r="57" spans="1:35" s="191" customFormat="1" ht="13.5" x14ac:dyDescent="0.25">
      <c r="A57" s="151" t="s">
        <v>879</v>
      </c>
      <c r="B57" s="151" t="s">
        <v>667</v>
      </c>
      <c r="C57" s="151" t="s">
        <v>879</v>
      </c>
      <c r="D57" s="151" t="s">
        <v>771</v>
      </c>
      <c r="E57" s="151" t="s">
        <v>669</v>
      </c>
      <c r="F57" s="151" t="s">
        <v>669</v>
      </c>
      <c r="G57" s="151" t="s">
        <v>670</v>
      </c>
      <c r="H57" s="181">
        <v>1.0077</v>
      </c>
      <c r="I57" s="164" t="s">
        <v>2405</v>
      </c>
      <c r="J57" s="151">
        <v>1</v>
      </c>
      <c r="K57" s="182">
        <v>2021</v>
      </c>
      <c r="L57" s="151" t="s">
        <v>880</v>
      </c>
      <c r="M57" s="151" t="s">
        <v>825</v>
      </c>
      <c r="N57" s="164" t="s">
        <v>2404</v>
      </c>
      <c r="O57" s="164" t="s">
        <v>2404</v>
      </c>
      <c r="P57" s="151" t="s">
        <v>674</v>
      </c>
      <c r="Q57" s="182">
        <v>1984</v>
      </c>
      <c r="R57" s="151">
        <v>6</v>
      </c>
      <c r="S57" s="151"/>
      <c r="T57" s="151"/>
      <c r="U57" s="151"/>
      <c r="V57" s="151"/>
      <c r="W57" s="151"/>
      <c r="X57" s="182">
        <v>0</v>
      </c>
      <c r="Y57" s="182">
        <v>0</v>
      </c>
      <c r="Z57" s="184" t="s">
        <v>776</v>
      </c>
      <c r="AA57" s="168">
        <v>2022</v>
      </c>
      <c r="AB57" s="185">
        <v>2</v>
      </c>
      <c r="AC57" s="185">
        <v>3</v>
      </c>
      <c r="AD57" s="186" t="b">
        <f>IF(ISBLANK(GroupMember[[#This Row],[1. Identifiant interne d’exploitation agricole*]]),"",IF(ISERROR(MATCH(GroupMember[[#This Row],[1. Identifiant interne d’exploitation agricole*]],CertifiedCrop[1. Identifiant interne d’exploitation agricole*],0)),FALSE,TRUE))</f>
        <v>1</v>
      </c>
      <c r="AE57" s="186" t="b">
        <f>IF(ISBLANK(GroupMember[[#This Row],[1. Identifiant interne d’exploitation agricole*]]),"",IF(ISERROR(MATCH(GroupMember[[#This Row],[1. Identifiant interne d’exploitation agricole*]],FarmUnit[1. Identifiant interne d’exploitation agricole*],0)),FALSE,TRUE))</f>
        <v>1</v>
      </c>
      <c r="AF57" s="187" t="str">
        <f t="shared" si="4"/>
        <v>KOUADIO JULES KOUAKOU</v>
      </c>
      <c r="AG57" s="188" t="str">
        <f t="shared" si="5"/>
        <v>3/2/2022</v>
      </c>
      <c r="AH57" s="189">
        <f t="shared" si="1"/>
        <v>4</v>
      </c>
      <c r="AI57" s="190">
        <f t="shared" si="6"/>
        <v>0</v>
      </c>
    </row>
    <row r="58" spans="1:35" s="191" customFormat="1" ht="25.5" x14ac:dyDescent="0.25">
      <c r="A58" s="151" t="s">
        <v>881</v>
      </c>
      <c r="B58" s="151" t="s">
        <v>667</v>
      </c>
      <c r="C58" s="151" t="s">
        <v>881</v>
      </c>
      <c r="D58" s="151" t="s">
        <v>771</v>
      </c>
      <c r="E58" s="151" t="s">
        <v>669</v>
      </c>
      <c r="F58" s="151" t="s">
        <v>669</v>
      </c>
      <c r="G58" s="151" t="s">
        <v>670</v>
      </c>
      <c r="H58" s="181">
        <v>1.5</v>
      </c>
      <c r="I58" s="164" t="s">
        <v>2405</v>
      </c>
      <c r="J58" s="151">
        <v>1</v>
      </c>
      <c r="K58" s="182">
        <v>2021</v>
      </c>
      <c r="L58" s="151" t="s">
        <v>882</v>
      </c>
      <c r="M58" s="151" t="s">
        <v>883</v>
      </c>
      <c r="N58" s="183" t="s">
        <v>884</v>
      </c>
      <c r="O58" s="151" t="s">
        <v>2397</v>
      </c>
      <c r="P58" s="151" t="s">
        <v>674</v>
      </c>
      <c r="Q58" s="182">
        <v>1990</v>
      </c>
      <c r="R58" s="151">
        <v>3</v>
      </c>
      <c r="S58" s="151"/>
      <c r="T58" s="151"/>
      <c r="U58" s="151"/>
      <c r="V58" s="151"/>
      <c r="W58" s="151"/>
      <c r="X58" s="182">
        <v>0</v>
      </c>
      <c r="Y58" s="182">
        <v>0</v>
      </c>
      <c r="Z58" s="184" t="s">
        <v>776</v>
      </c>
      <c r="AA58" s="168">
        <v>2022</v>
      </c>
      <c r="AB58" s="185">
        <v>1</v>
      </c>
      <c r="AC58" s="185">
        <v>7</v>
      </c>
      <c r="AD58" s="186" t="b">
        <f>IF(ISBLANK(GroupMember[[#This Row],[1. Identifiant interne d’exploitation agricole*]]),"",IF(ISERROR(MATCH(GroupMember[[#This Row],[1. Identifiant interne d’exploitation agricole*]],CertifiedCrop[1. Identifiant interne d’exploitation agricole*],0)),FALSE,TRUE))</f>
        <v>1</v>
      </c>
      <c r="AE58" s="186" t="b">
        <f>IF(ISBLANK(GroupMember[[#This Row],[1. Identifiant interne d’exploitation agricole*]]),"",IF(ISERROR(MATCH(GroupMember[[#This Row],[1. Identifiant interne d’exploitation agricole*]],FarmUnit[1. Identifiant interne d’exploitation agricole*],0)),FALSE,TRUE))</f>
        <v>1</v>
      </c>
      <c r="AF58" s="187" t="str">
        <f t="shared" si="4"/>
        <v>N'DRIN AMESSAN JACOB BALLE</v>
      </c>
      <c r="AG58" s="188" t="str">
        <f t="shared" si="5"/>
        <v>7/1/2022</v>
      </c>
      <c r="AH58" s="189">
        <f t="shared" si="1"/>
        <v>3</v>
      </c>
      <c r="AI58" s="190">
        <f t="shared" si="6"/>
        <v>0</v>
      </c>
    </row>
    <row r="59" spans="1:35" s="191" customFormat="1" ht="13.5" x14ac:dyDescent="0.25">
      <c r="A59" s="151" t="s">
        <v>885</v>
      </c>
      <c r="B59" s="151" t="s">
        <v>667</v>
      </c>
      <c r="C59" s="151" t="s">
        <v>885</v>
      </c>
      <c r="D59" s="151" t="s">
        <v>771</v>
      </c>
      <c r="E59" s="151" t="s">
        <v>669</v>
      </c>
      <c r="F59" s="151" t="s">
        <v>669</v>
      </c>
      <c r="G59" s="151" t="s">
        <v>670</v>
      </c>
      <c r="H59" s="181">
        <v>3.78</v>
      </c>
      <c r="I59" s="164" t="s">
        <v>2405</v>
      </c>
      <c r="J59" s="151">
        <v>2</v>
      </c>
      <c r="K59" s="182">
        <v>2021</v>
      </c>
      <c r="L59" s="151" t="s">
        <v>886</v>
      </c>
      <c r="M59" s="151" t="s">
        <v>887</v>
      </c>
      <c r="N59" s="183" t="s">
        <v>888</v>
      </c>
      <c r="O59" s="151" t="s">
        <v>889</v>
      </c>
      <c r="P59" s="151" t="s">
        <v>674</v>
      </c>
      <c r="Q59" s="182">
        <v>1971</v>
      </c>
      <c r="R59" s="151">
        <v>6</v>
      </c>
      <c r="S59" s="151"/>
      <c r="T59" s="151"/>
      <c r="U59" s="151"/>
      <c r="V59" s="151"/>
      <c r="W59" s="151"/>
      <c r="X59" s="182">
        <v>0</v>
      </c>
      <c r="Y59" s="182">
        <v>0</v>
      </c>
      <c r="Z59" s="184" t="s">
        <v>776</v>
      </c>
      <c r="AA59" s="168">
        <v>2022</v>
      </c>
      <c r="AB59" s="185">
        <v>2</v>
      </c>
      <c r="AC59" s="185">
        <v>3</v>
      </c>
      <c r="AD59" s="186" t="b">
        <f>IF(ISBLANK(GroupMember[[#This Row],[1. Identifiant interne d’exploitation agricole*]]),"",IF(ISERROR(MATCH(GroupMember[[#This Row],[1. Identifiant interne d’exploitation agricole*]],CertifiedCrop[1. Identifiant interne d’exploitation agricole*],0)),FALSE,TRUE))</f>
        <v>1</v>
      </c>
      <c r="AE59" s="186" t="b">
        <f>IF(ISBLANK(GroupMember[[#This Row],[1. Identifiant interne d’exploitation agricole*]]),"",IF(ISERROR(MATCH(GroupMember[[#This Row],[1. Identifiant interne d’exploitation agricole*]],FarmUnit[1. Identifiant interne d’exploitation agricole*],0)),FALSE,TRUE))</f>
        <v>1</v>
      </c>
      <c r="AF59" s="187" t="str">
        <f t="shared" si="4"/>
        <v>KONAN HERVE M'BRA</v>
      </c>
      <c r="AG59" s="188" t="str">
        <f t="shared" si="5"/>
        <v>3/2/2022</v>
      </c>
      <c r="AH59" s="189">
        <f t="shared" si="1"/>
        <v>4</v>
      </c>
      <c r="AI59" s="190">
        <f t="shared" si="6"/>
        <v>0</v>
      </c>
    </row>
    <row r="60" spans="1:35" s="191" customFormat="1" ht="13.5" x14ac:dyDescent="0.25">
      <c r="A60" s="151" t="s">
        <v>890</v>
      </c>
      <c r="B60" s="151" t="s">
        <v>667</v>
      </c>
      <c r="C60" s="151" t="s">
        <v>890</v>
      </c>
      <c r="D60" s="151" t="s">
        <v>771</v>
      </c>
      <c r="E60" s="151" t="s">
        <v>669</v>
      </c>
      <c r="F60" s="151" t="s">
        <v>669</v>
      </c>
      <c r="G60" s="151" t="s">
        <v>670</v>
      </c>
      <c r="H60" s="181">
        <v>3.61</v>
      </c>
      <c r="I60" s="164" t="s">
        <v>2405</v>
      </c>
      <c r="J60" s="151">
        <v>1</v>
      </c>
      <c r="K60" s="182">
        <v>2021</v>
      </c>
      <c r="L60" s="151" t="s">
        <v>891</v>
      </c>
      <c r="M60" s="151" t="s">
        <v>827</v>
      </c>
      <c r="N60" s="183" t="s">
        <v>892</v>
      </c>
      <c r="O60" s="164" t="s">
        <v>2404</v>
      </c>
      <c r="P60" s="151" t="s">
        <v>674</v>
      </c>
      <c r="Q60" s="182">
        <v>1998</v>
      </c>
      <c r="R60" s="151">
        <v>6</v>
      </c>
      <c r="S60" s="151"/>
      <c r="T60" s="151"/>
      <c r="U60" s="151"/>
      <c r="V60" s="151"/>
      <c r="W60" s="151"/>
      <c r="X60" s="182">
        <v>0</v>
      </c>
      <c r="Y60" s="182">
        <v>0</v>
      </c>
      <c r="Z60" s="184" t="s">
        <v>776</v>
      </c>
      <c r="AA60" s="168">
        <v>2022</v>
      </c>
      <c r="AB60" s="185">
        <v>1</v>
      </c>
      <c r="AC60" s="185">
        <v>31</v>
      </c>
      <c r="AD60" s="186" t="b">
        <f>IF(ISBLANK(GroupMember[[#This Row],[1. Identifiant interne d’exploitation agricole*]]),"",IF(ISERROR(MATCH(GroupMember[[#This Row],[1. Identifiant interne d’exploitation agricole*]],CertifiedCrop[1. Identifiant interne d’exploitation agricole*],0)),FALSE,TRUE))</f>
        <v>1</v>
      </c>
      <c r="AE60" s="186" t="b">
        <f>IF(ISBLANK(GroupMember[[#This Row],[1. Identifiant interne d’exploitation agricole*]]),"",IF(ISERROR(MATCH(GroupMember[[#This Row],[1. Identifiant interne d’exploitation agricole*]],FarmUnit[1. Identifiant interne d’exploitation agricole*],0)),FALSE,TRUE))</f>
        <v>1</v>
      </c>
      <c r="AF60" s="187" t="str">
        <f t="shared" si="4"/>
        <v>KOFFI ROMARIC KOUADIO</v>
      </c>
      <c r="AG60" s="188" t="str">
        <f t="shared" si="5"/>
        <v>31/1/2022</v>
      </c>
      <c r="AH60" s="189">
        <f t="shared" si="1"/>
        <v>5</v>
      </c>
      <c r="AI60" s="190">
        <f t="shared" si="6"/>
        <v>0</v>
      </c>
    </row>
    <row r="61" spans="1:35" s="191" customFormat="1" ht="25.5" x14ac:dyDescent="0.25">
      <c r="A61" s="151" t="s">
        <v>893</v>
      </c>
      <c r="B61" s="151" t="s">
        <v>667</v>
      </c>
      <c r="C61" s="151" t="s">
        <v>893</v>
      </c>
      <c r="D61" s="151" t="s">
        <v>771</v>
      </c>
      <c r="E61" s="151" t="s">
        <v>669</v>
      </c>
      <c r="F61" s="151" t="s">
        <v>669</v>
      </c>
      <c r="G61" s="151" t="s">
        <v>670</v>
      </c>
      <c r="H61" s="181">
        <v>2.89</v>
      </c>
      <c r="I61" s="164" t="s">
        <v>2405</v>
      </c>
      <c r="J61" s="151">
        <v>1</v>
      </c>
      <c r="K61" s="182">
        <v>2021</v>
      </c>
      <c r="L61" s="151" t="s">
        <v>894</v>
      </c>
      <c r="M61" s="151" t="s">
        <v>825</v>
      </c>
      <c r="N61" s="183" t="s">
        <v>895</v>
      </c>
      <c r="O61" s="151" t="s">
        <v>896</v>
      </c>
      <c r="P61" s="151" t="s">
        <v>674</v>
      </c>
      <c r="Q61" s="182">
        <v>1988</v>
      </c>
      <c r="R61" s="151">
        <v>6</v>
      </c>
      <c r="S61" s="151"/>
      <c r="T61" s="151"/>
      <c r="U61" s="151"/>
      <c r="V61" s="151"/>
      <c r="W61" s="151"/>
      <c r="X61" s="182">
        <v>0</v>
      </c>
      <c r="Y61" s="182">
        <v>0</v>
      </c>
      <c r="Z61" s="184" t="s">
        <v>776</v>
      </c>
      <c r="AA61" s="168">
        <v>2022</v>
      </c>
      <c r="AB61" s="185">
        <v>1</v>
      </c>
      <c r="AC61" s="185">
        <v>10</v>
      </c>
      <c r="AD61" s="186" t="b">
        <f>IF(ISBLANK(GroupMember[[#This Row],[1. Identifiant interne d’exploitation agricole*]]),"",IF(ISERROR(MATCH(GroupMember[[#This Row],[1. Identifiant interne d’exploitation agricole*]],CertifiedCrop[1. Identifiant interne d’exploitation agricole*],0)),FALSE,TRUE))</f>
        <v>1</v>
      </c>
      <c r="AE61" s="186" t="b">
        <f>IF(ISBLANK(GroupMember[[#This Row],[1. Identifiant interne d’exploitation agricole*]]),"",IF(ISERROR(MATCH(GroupMember[[#This Row],[1. Identifiant interne d’exploitation agricole*]],FarmUnit[1. Identifiant interne d’exploitation agricole*],0)),FALSE,TRUE))</f>
        <v>1</v>
      </c>
      <c r="AF61" s="187" t="str">
        <f t="shared" si="4"/>
        <v>KOUADIO CHEMINADE KOUAKOU</v>
      </c>
      <c r="AG61" s="188" t="str">
        <f t="shared" si="5"/>
        <v>10/1/2022</v>
      </c>
      <c r="AH61" s="189">
        <f t="shared" si="1"/>
        <v>4</v>
      </c>
      <c r="AI61" s="190">
        <f t="shared" si="6"/>
        <v>0</v>
      </c>
    </row>
    <row r="62" spans="1:35" s="191" customFormat="1" ht="13.5" x14ac:dyDescent="0.25">
      <c r="A62" s="151" t="s">
        <v>897</v>
      </c>
      <c r="B62" s="151" t="s">
        <v>667</v>
      </c>
      <c r="C62" s="151" t="s">
        <v>897</v>
      </c>
      <c r="D62" s="151" t="s">
        <v>771</v>
      </c>
      <c r="E62" s="151" t="s">
        <v>669</v>
      </c>
      <c r="F62" s="151" t="s">
        <v>669</v>
      </c>
      <c r="G62" s="151" t="s">
        <v>670</v>
      </c>
      <c r="H62" s="181">
        <v>2.64</v>
      </c>
      <c r="I62" s="164" t="s">
        <v>2405</v>
      </c>
      <c r="J62" s="151">
        <v>1</v>
      </c>
      <c r="K62" s="182">
        <v>2021</v>
      </c>
      <c r="L62" s="151" t="s">
        <v>898</v>
      </c>
      <c r="M62" s="151" t="s">
        <v>899</v>
      </c>
      <c r="N62" s="183" t="s">
        <v>900</v>
      </c>
      <c r="O62" s="151" t="s">
        <v>901</v>
      </c>
      <c r="P62" s="151" t="s">
        <v>674</v>
      </c>
      <c r="Q62" s="182">
        <v>1981</v>
      </c>
      <c r="R62" s="151">
        <v>11</v>
      </c>
      <c r="S62" s="151"/>
      <c r="T62" s="151"/>
      <c r="U62" s="151"/>
      <c r="V62" s="151"/>
      <c r="W62" s="151"/>
      <c r="X62" s="182">
        <v>0</v>
      </c>
      <c r="Y62" s="182">
        <v>0</v>
      </c>
      <c r="Z62" s="184" t="s">
        <v>776</v>
      </c>
      <c r="AA62" s="168">
        <v>2022</v>
      </c>
      <c r="AB62" s="185">
        <v>1</v>
      </c>
      <c r="AC62" s="185">
        <v>29</v>
      </c>
      <c r="AD62" s="186" t="b">
        <f>IF(ISBLANK(GroupMember[[#This Row],[1. Identifiant interne d’exploitation agricole*]]),"",IF(ISERROR(MATCH(GroupMember[[#This Row],[1. Identifiant interne d’exploitation agricole*]],CertifiedCrop[1. Identifiant interne d’exploitation agricole*],0)),FALSE,TRUE))</f>
        <v>1</v>
      </c>
      <c r="AE62" s="186" t="b">
        <f>IF(ISBLANK(GroupMember[[#This Row],[1. Identifiant interne d’exploitation agricole*]]),"",IF(ISERROR(MATCH(GroupMember[[#This Row],[1. Identifiant interne d’exploitation agricole*]],FarmUnit[1. Identifiant interne d’exploitation agricole*],0)),FALSE,TRUE))</f>
        <v>1</v>
      </c>
      <c r="AF62" s="187" t="str">
        <f t="shared" si="4"/>
        <v>KOUASSI BINJAMIN N'ZI</v>
      </c>
      <c r="AG62" s="188" t="str">
        <f t="shared" si="5"/>
        <v>29/1/2022</v>
      </c>
      <c r="AH62" s="189">
        <f t="shared" si="1"/>
        <v>4</v>
      </c>
      <c r="AI62" s="190">
        <f t="shared" si="6"/>
        <v>0</v>
      </c>
    </row>
    <row r="63" spans="1:35" s="191" customFormat="1" ht="13.5" x14ac:dyDescent="0.25">
      <c r="A63" s="151" t="s">
        <v>902</v>
      </c>
      <c r="B63" s="151" t="s">
        <v>667</v>
      </c>
      <c r="C63" s="151" t="s">
        <v>902</v>
      </c>
      <c r="D63" s="151" t="s">
        <v>771</v>
      </c>
      <c r="E63" s="151" t="s">
        <v>669</v>
      </c>
      <c r="F63" s="151" t="s">
        <v>669</v>
      </c>
      <c r="G63" s="151" t="s">
        <v>670</v>
      </c>
      <c r="H63" s="181">
        <v>4.96</v>
      </c>
      <c r="I63" s="164" t="s">
        <v>2405</v>
      </c>
      <c r="J63" s="151">
        <v>3</v>
      </c>
      <c r="K63" s="182">
        <v>2021</v>
      </c>
      <c r="L63" s="151" t="s">
        <v>903</v>
      </c>
      <c r="M63" s="151" t="s">
        <v>797</v>
      </c>
      <c r="N63" s="164" t="s">
        <v>2404</v>
      </c>
      <c r="O63" s="164" t="s">
        <v>2404</v>
      </c>
      <c r="P63" s="151" t="s">
        <v>674</v>
      </c>
      <c r="Q63" s="182">
        <v>1980</v>
      </c>
      <c r="R63" s="151">
        <v>10</v>
      </c>
      <c r="S63" s="151"/>
      <c r="T63" s="151"/>
      <c r="U63" s="151"/>
      <c r="V63" s="151"/>
      <c r="W63" s="151"/>
      <c r="X63" s="182">
        <v>0</v>
      </c>
      <c r="Y63" s="182">
        <v>0</v>
      </c>
      <c r="Z63" s="184" t="s">
        <v>776</v>
      </c>
      <c r="AA63" s="168">
        <v>2022</v>
      </c>
      <c r="AB63" s="185">
        <v>2</v>
      </c>
      <c r="AC63" s="185">
        <v>21</v>
      </c>
      <c r="AD63" s="186" t="b">
        <f>IF(ISBLANK(GroupMember[[#This Row],[1. Identifiant interne d’exploitation agricole*]]),"",IF(ISERROR(MATCH(GroupMember[[#This Row],[1. Identifiant interne d’exploitation agricole*]],CertifiedCrop[1. Identifiant interne d’exploitation agricole*],0)),FALSE,TRUE))</f>
        <v>1</v>
      </c>
      <c r="AE63" s="186" t="b">
        <f>IF(ISBLANK(GroupMember[[#This Row],[1. Identifiant interne d’exploitation agricole*]]),"",IF(ISERROR(MATCH(GroupMember[[#This Row],[1. Identifiant interne d’exploitation agricole*]],FarmUnit[1. Identifiant interne d’exploitation agricole*],0)),FALSE,TRUE))</f>
        <v>1</v>
      </c>
      <c r="AF63" s="187" t="str">
        <f t="shared" si="4"/>
        <v>JEAN JACQUE KOUAME</v>
      </c>
      <c r="AG63" s="188" t="str">
        <f t="shared" si="5"/>
        <v>21/2/2022</v>
      </c>
      <c r="AH63" s="189">
        <f t="shared" si="1"/>
        <v>4</v>
      </c>
      <c r="AI63" s="190">
        <f t="shared" si="6"/>
        <v>0</v>
      </c>
    </row>
    <row r="64" spans="1:35" s="191" customFormat="1" ht="13.5" x14ac:dyDescent="0.25">
      <c r="A64" s="151" t="s">
        <v>904</v>
      </c>
      <c r="B64" s="151" t="s">
        <v>667</v>
      </c>
      <c r="C64" s="151" t="s">
        <v>904</v>
      </c>
      <c r="D64" s="151" t="s">
        <v>771</v>
      </c>
      <c r="E64" s="151" t="s">
        <v>669</v>
      </c>
      <c r="F64" s="151" t="s">
        <v>669</v>
      </c>
      <c r="G64" s="151" t="s">
        <v>670</v>
      </c>
      <c r="H64" s="181">
        <v>2.78</v>
      </c>
      <c r="I64" s="164" t="s">
        <v>2405</v>
      </c>
      <c r="J64" s="151">
        <v>1</v>
      </c>
      <c r="K64" s="182">
        <v>2021</v>
      </c>
      <c r="L64" s="151" t="s">
        <v>905</v>
      </c>
      <c r="M64" s="151" t="s">
        <v>906</v>
      </c>
      <c r="N64" s="183" t="s">
        <v>907</v>
      </c>
      <c r="O64" s="151" t="s">
        <v>2398</v>
      </c>
      <c r="P64" s="151" t="s">
        <v>674</v>
      </c>
      <c r="Q64" s="182">
        <v>1973</v>
      </c>
      <c r="R64" s="151">
        <v>9</v>
      </c>
      <c r="S64" s="151"/>
      <c r="T64" s="151"/>
      <c r="U64" s="151"/>
      <c r="V64" s="151"/>
      <c r="W64" s="151"/>
      <c r="X64" s="182">
        <v>0</v>
      </c>
      <c r="Y64" s="182">
        <v>0</v>
      </c>
      <c r="Z64" s="184" t="s">
        <v>776</v>
      </c>
      <c r="AA64" s="168">
        <v>2022</v>
      </c>
      <c r="AB64" s="185">
        <v>2</v>
      </c>
      <c r="AC64" s="185">
        <v>12</v>
      </c>
      <c r="AD64" s="186" t="b">
        <f>IF(ISBLANK(GroupMember[[#This Row],[1. Identifiant interne d’exploitation agricole*]]),"",IF(ISERROR(MATCH(GroupMember[[#This Row],[1. Identifiant interne d’exploitation agricole*]],CertifiedCrop[1. Identifiant interne d’exploitation agricole*],0)),FALSE,TRUE))</f>
        <v>1</v>
      </c>
      <c r="AE64" s="186" t="b">
        <f>IF(ISBLANK(GroupMember[[#This Row],[1. Identifiant interne d’exploitation agricole*]]),"",IF(ISERROR(MATCH(GroupMember[[#This Row],[1. Identifiant interne d’exploitation agricole*]],FarmUnit[1. Identifiant interne d’exploitation agricole*],0)),FALSE,TRUE))</f>
        <v>1</v>
      </c>
      <c r="AF64" s="187" t="str">
        <f t="shared" si="4"/>
        <v>KOUAME JOSEPH BOHOUSSOU</v>
      </c>
      <c r="AG64" s="188" t="str">
        <f t="shared" si="5"/>
        <v>12/2/2022</v>
      </c>
      <c r="AH64" s="189">
        <f t="shared" si="1"/>
        <v>3</v>
      </c>
      <c r="AI64" s="190">
        <f t="shared" si="6"/>
        <v>0</v>
      </c>
    </row>
    <row r="65" spans="1:35" s="191" customFormat="1" ht="13.5" x14ac:dyDescent="0.25">
      <c r="A65" s="151" t="s">
        <v>908</v>
      </c>
      <c r="B65" s="151" t="s">
        <v>667</v>
      </c>
      <c r="C65" s="151" t="s">
        <v>908</v>
      </c>
      <c r="D65" s="151" t="s">
        <v>771</v>
      </c>
      <c r="E65" s="151" t="s">
        <v>669</v>
      </c>
      <c r="F65" s="151" t="s">
        <v>669</v>
      </c>
      <c r="G65" s="151" t="s">
        <v>670</v>
      </c>
      <c r="H65" s="181">
        <v>1.39</v>
      </c>
      <c r="I65" s="164" t="s">
        <v>2405</v>
      </c>
      <c r="J65" s="151">
        <v>1</v>
      </c>
      <c r="K65" s="182">
        <v>2021</v>
      </c>
      <c r="L65" s="151" t="s">
        <v>909</v>
      </c>
      <c r="M65" s="151" t="s">
        <v>910</v>
      </c>
      <c r="N65" s="183" t="s">
        <v>911</v>
      </c>
      <c r="O65" s="151" t="s">
        <v>912</v>
      </c>
      <c r="P65" s="151" t="s">
        <v>674</v>
      </c>
      <c r="Q65" s="182">
        <v>1976</v>
      </c>
      <c r="R65" s="151">
        <v>2</v>
      </c>
      <c r="S65" s="151"/>
      <c r="T65" s="151"/>
      <c r="U65" s="151"/>
      <c r="V65" s="151"/>
      <c r="W65" s="151"/>
      <c r="X65" s="182">
        <v>0</v>
      </c>
      <c r="Y65" s="182">
        <v>0</v>
      </c>
      <c r="Z65" s="184" t="s">
        <v>776</v>
      </c>
      <c r="AA65" s="168">
        <v>2022</v>
      </c>
      <c r="AB65" s="185">
        <v>1</v>
      </c>
      <c r="AC65" s="185">
        <v>24</v>
      </c>
      <c r="AD65" s="186" t="b">
        <f>IF(ISBLANK(GroupMember[[#This Row],[1. Identifiant interne d’exploitation agricole*]]),"",IF(ISERROR(MATCH(GroupMember[[#This Row],[1. Identifiant interne d’exploitation agricole*]],CertifiedCrop[1. Identifiant interne d’exploitation agricole*],0)),FALSE,TRUE))</f>
        <v>1</v>
      </c>
      <c r="AE65" s="186" t="b">
        <f>IF(ISBLANK(GroupMember[[#This Row],[1. Identifiant interne d’exploitation agricole*]]),"",IF(ISERROR(MATCH(GroupMember[[#This Row],[1. Identifiant interne d’exploitation agricole*]],FarmUnit[1. Identifiant interne d’exploitation agricole*],0)),FALSE,TRUE))</f>
        <v>1</v>
      </c>
      <c r="AF65" s="187" t="str">
        <f t="shared" si="4"/>
        <v>KOFFI VALENTIN ASSIE</v>
      </c>
      <c r="AG65" s="188" t="str">
        <f t="shared" si="5"/>
        <v>24/1/2022</v>
      </c>
      <c r="AH65" s="189">
        <f t="shared" si="1"/>
        <v>4</v>
      </c>
      <c r="AI65" s="190">
        <f t="shared" si="6"/>
        <v>0</v>
      </c>
    </row>
    <row r="66" spans="1:35" s="191" customFormat="1" ht="13.5" x14ac:dyDescent="0.25">
      <c r="A66" s="151" t="s">
        <v>913</v>
      </c>
      <c r="B66" s="151" t="s">
        <v>667</v>
      </c>
      <c r="C66" s="151" t="s">
        <v>913</v>
      </c>
      <c r="D66" s="151" t="s">
        <v>771</v>
      </c>
      <c r="E66" s="151" t="s">
        <v>669</v>
      </c>
      <c r="F66" s="151" t="s">
        <v>669</v>
      </c>
      <c r="G66" s="151" t="s">
        <v>670</v>
      </c>
      <c r="H66" s="181">
        <v>0.95</v>
      </c>
      <c r="I66" s="164" t="s">
        <v>2405</v>
      </c>
      <c r="J66" s="151">
        <v>1</v>
      </c>
      <c r="K66" s="182">
        <v>2021</v>
      </c>
      <c r="L66" s="151" t="s">
        <v>914</v>
      </c>
      <c r="M66" s="151" t="s">
        <v>915</v>
      </c>
      <c r="N66" s="183" t="s">
        <v>916</v>
      </c>
      <c r="O66" s="164" t="s">
        <v>2404</v>
      </c>
      <c r="P66" s="151" t="s">
        <v>674</v>
      </c>
      <c r="Q66" s="182">
        <v>1988</v>
      </c>
      <c r="R66" s="151">
        <v>3</v>
      </c>
      <c r="S66" s="151"/>
      <c r="T66" s="151"/>
      <c r="U66" s="151"/>
      <c r="V66" s="151"/>
      <c r="W66" s="151"/>
      <c r="X66" s="182">
        <v>0</v>
      </c>
      <c r="Y66" s="182">
        <v>0</v>
      </c>
      <c r="Z66" s="184" t="s">
        <v>776</v>
      </c>
      <c r="AA66" s="168">
        <v>2022</v>
      </c>
      <c r="AB66" s="185">
        <v>2</v>
      </c>
      <c r="AC66" s="185">
        <v>21</v>
      </c>
      <c r="AD66" s="186" t="b">
        <f>IF(ISBLANK(GroupMember[[#This Row],[1. Identifiant interne d’exploitation agricole*]]),"",IF(ISERROR(MATCH(GroupMember[[#This Row],[1. Identifiant interne d’exploitation agricole*]],CertifiedCrop[1. Identifiant interne d’exploitation agricole*],0)),FALSE,TRUE))</f>
        <v>1</v>
      </c>
      <c r="AE66" s="186" t="b">
        <f>IF(ISBLANK(GroupMember[[#This Row],[1. Identifiant interne d’exploitation agricole*]]),"",IF(ISERROR(MATCH(GroupMember[[#This Row],[1. Identifiant interne d’exploitation agricole*]],FarmUnit[1. Identifiant interne d’exploitation agricole*],0)),FALSE,TRUE))</f>
        <v>1</v>
      </c>
      <c r="AF66" s="187" t="str">
        <f t="shared" si="4"/>
        <v>KOLO KONE</v>
      </c>
      <c r="AG66" s="188" t="str">
        <f t="shared" si="5"/>
        <v>21/2/2022</v>
      </c>
      <c r="AH66" s="189">
        <f t="shared" si="1"/>
        <v>4</v>
      </c>
      <c r="AI66" s="190">
        <f t="shared" si="6"/>
        <v>0</v>
      </c>
    </row>
    <row r="67" spans="1:35" s="191" customFormat="1" ht="13.5" x14ac:dyDescent="0.25">
      <c r="A67" s="151" t="s">
        <v>917</v>
      </c>
      <c r="B67" s="151" t="s">
        <v>667</v>
      </c>
      <c r="C67" s="151" t="s">
        <v>917</v>
      </c>
      <c r="D67" s="151" t="s">
        <v>771</v>
      </c>
      <c r="E67" s="151" t="s">
        <v>669</v>
      </c>
      <c r="F67" s="151" t="s">
        <v>669</v>
      </c>
      <c r="G67" s="151" t="s">
        <v>670</v>
      </c>
      <c r="H67" s="181">
        <v>2.67</v>
      </c>
      <c r="I67" s="164" t="s">
        <v>2405</v>
      </c>
      <c r="J67" s="151">
        <v>1</v>
      </c>
      <c r="K67" s="182">
        <v>2021</v>
      </c>
      <c r="L67" s="164" t="s">
        <v>2449</v>
      </c>
      <c r="M67" s="151" t="s">
        <v>697</v>
      </c>
      <c r="N67" s="183" t="s">
        <v>918</v>
      </c>
      <c r="O67" s="151" t="s">
        <v>919</v>
      </c>
      <c r="P67" s="151" t="s">
        <v>674</v>
      </c>
      <c r="Q67" s="182">
        <v>1978</v>
      </c>
      <c r="R67" s="151">
        <v>10</v>
      </c>
      <c r="S67" s="151"/>
      <c r="T67" s="151"/>
      <c r="U67" s="151"/>
      <c r="V67" s="151"/>
      <c r="W67" s="151"/>
      <c r="X67" s="182">
        <v>0</v>
      </c>
      <c r="Y67" s="182">
        <v>0</v>
      </c>
      <c r="Z67" s="184" t="s">
        <v>776</v>
      </c>
      <c r="AA67" s="168">
        <v>2022</v>
      </c>
      <c r="AB67" s="185">
        <v>1</v>
      </c>
      <c r="AC67" s="185">
        <v>25</v>
      </c>
      <c r="AD67" s="186" t="b">
        <f>IF(ISBLANK(GroupMember[[#This Row],[1. Identifiant interne d’exploitation agricole*]]),"",IF(ISERROR(MATCH(GroupMember[[#This Row],[1. Identifiant interne d’exploitation agricole*]],CertifiedCrop[1. Identifiant interne d’exploitation agricole*],0)),FALSE,TRUE))</f>
        <v>1</v>
      </c>
      <c r="AE67" s="186" t="b">
        <f>IF(ISBLANK(GroupMember[[#This Row],[1. Identifiant interne d’exploitation agricole*]]),"",IF(ISERROR(MATCH(GroupMember[[#This Row],[1. Identifiant interne d’exploitation agricole*]],FarmUnit[1. Identifiant interne d’exploitation agricole*],0)),FALSE,TRUE))</f>
        <v>1</v>
      </c>
      <c r="AF67" s="187" t="str">
        <f t="shared" si="4"/>
        <v>KOUAM KOUASSI</v>
      </c>
      <c r="AG67" s="188" t="str">
        <f t="shared" si="5"/>
        <v>25/1/2022</v>
      </c>
      <c r="AH67" s="189">
        <f t="shared" ref="AH67:AH130" si="7">COUNTIFS(Z:Z,Z67,AG:AG,AG67)</f>
        <v>2</v>
      </c>
      <c r="AI67" s="190">
        <f t="shared" si="6"/>
        <v>0</v>
      </c>
    </row>
    <row r="68" spans="1:35" s="191" customFormat="1" ht="13.5" x14ac:dyDescent="0.25">
      <c r="A68" s="151" t="s">
        <v>920</v>
      </c>
      <c r="B68" s="151" t="s">
        <v>667</v>
      </c>
      <c r="C68" s="151" t="s">
        <v>920</v>
      </c>
      <c r="D68" s="151" t="s">
        <v>771</v>
      </c>
      <c r="E68" s="151" t="s">
        <v>669</v>
      </c>
      <c r="F68" s="151" t="s">
        <v>669</v>
      </c>
      <c r="G68" s="151" t="s">
        <v>670</v>
      </c>
      <c r="H68" s="181">
        <v>6.94</v>
      </c>
      <c r="I68" s="164" t="s">
        <v>2405</v>
      </c>
      <c r="J68" s="151">
        <v>2</v>
      </c>
      <c r="K68" s="182">
        <v>2021</v>
      </c>
      <c r="L68" s="151" t="s">
        <v>921</v>
      </c>
      <c r="M68" s="151" t="s">
        <v>841</v>
      </c>
      <c r="N68" s="183" t="s">
        <v>922</v>
      </c>
      <c r="O68" s="164" t="s">
        <v>2404</v>
      </c>
      <c r="P68" s="151" t="s">
        <v>674</v>
      </c>
      <c r="Q68" s="182">
        <v>1973</v>
      </c>
      <c r="R68" s="151">
        <v>5</v>
      </c>
      <c r="S68" s="151"/>
      <c r="T68" s="151"/>
      <c r="U68" s="151"/>
      <c r="V68" s="151"/>
      <c r="W68" s="151"/>
      <c r="X68" s="182">
        <v>2</v>
      </c>
      <c r="Y68" s="182">
        <v>0</v>
      </c>
      <c r="Z68" s="184" t="s">
        <v>776</v>
      </c>
      <c r="AA68" s="168">
        <v>2022</v>
      </c>
      <c r="AB68" s="185">
        <v>1</v>
      </c>
      <c r="AC68" s="185">
        <v>26</v>
      </c>
      <c r="AD68" s="186" t="b">
        <f>IF(ISBLANK(GroupMember[[#This Row],[1. Identifiant interne d’exploitation agricole*]]),"",IF(ISERROR(MATCH(GroupMember[[#This Row],[1. Identifiant interne d’exploitation agricole*]],CertifiedCrop[1. Identifiant interne d’exploitation agricole*],0)),FALSE,TRUE))</f>
        <v>1</v>
      </c>
      <c r="AE68" s="186" t="b">
        <f>IF(ISBLANK(GroupMember[[#This Row],[1. Identifiant interne d’exploitation agricole*]]),"",IF(ISERROR(MATCH(GroupMember[[#This Row],[1. Identifiant interne d’exploitation agricole*]],FarmUnit[1. Identifiant interne d’exploitation agricole*],0)),FALSE,TRUE))</f>
        <v>1</v>
      </c>
      <c r="AF68" s="187" t="str">
        <f t="shared" si="4"/>
        <v>JEAN CLAUDE KONAN</v>
      </c>
      <c r="AG68" s="188" t="str">
        <f t="shared" si="5"/>
        <v>26/1/2022</v>
      </c>
      <c r="AH68" s="189">
        <f t="shared" si="7"/>
        <v>5</v>
      </c>
      <c r="AI68" s="190">
        <f t="shared" si="6"/>
        <v>2</v>
      </c>
    </row>
    <row r="69" spans="1:35" s="191" customFormat="1" ht="13.5" x14ac:dyDescent="0.25">
      <c r="A69" s="151" t="s">
        <v>923</v>
      </c>
      <c r="B69" s="151" t="s">
        <v>667</v>
      </c>
      <c r="C69" s="151" t="s">
        <v>923</v>
      </c>
      <c r="D69" s="151" t="s">
        <v>771</v>
      </c>
      <c r="E69" s="151" t="s">
        <v>669</v>
      </c>
      <c r="F69" s="151" t="s">
        <v>669</v>
      </c>
      <c r="G69" s="151" t="s">
        <v>670</v>
      </c>
      <c r="H69" s="181">
        <v>1.72</v>
      </c>
      <c r="I69" s="164" t="s">
        <v>2405</v>
      </c>
      <c r="J69" s="151">
        <v>1</v>
      </c>
      <c r="K69" s="182">
        <v>2021</v>
      </c>
      <c r="L69" s="151" t="s">
        <v>924</v>
      </c>
      <c r="M69" s="151" t="s">
        <v>825</v>
      </c>
      <c r="N69" s="183" t="s">
        <v>925</v>
      </c>
      <c r="O69" s="164" t="s">
        <v>2404</v>
      </c>
      <c r="P69" s="151" t="s">
        <v>674</v>
      </c>
      <c r="Q69" s="182">
        <v>1970</v>
      </c>
      <c r="R69" s="151">
        <v>9</v>
      </c>
      <c r="S69" s="151"/>
      <c r="T69" s="151"/>
      <c r="U69" s="151"/>
      <c r="V69" s="151"/>
      <c r="W69" s="151"/>
      <c r="X69" s="182">
        <v>0</v>
      </c>
      <c r="Y69" s="182">
        <v>0</v>
      </c>
      <c r="Z69" s="184" t="s">
        <v>776</v>
      </c>
      <c r="AA69" s="168">
        <v>2022</v>
      </c>
      <c r="AB69" s="185">
        <v>1</v>
      </c>
      <c r="AC69" s="185">
        <v>24</v>
      </c>
      <c r="AD69" s="186" t="b">
        <f>IF(ISBLANK(GroupMember[[#This Row],[1. Identifiant interne d’exploitation agricole*]]),"",IF(ISERROR(MATCH(GroupMember[[#This Row],[1. Identifiant interne d’exploitation agricole*]],CertifiedCrop[1. Identifiant interne d’exploitation agricole*],0)),FALSE,TRUE))</f>
        <v>1</v>
      </c>
      <c r="AE69" s="186" t="b">
        <f>IF(ISBLANK(GroupMember[[#This Row],[1. Identifiant interne d’exploitation agricole*]]),"",IF(ISERROR(MATCH(GroupMember[[#This Row],[1. Identifiant interne d’exploitation agricole*]],FarmUnit[1. Identifiant interne d’exploitation agricole*],0)),FALSE,TRUE))</f>
        <v>1</v>
      </c>
      <c r="AF69" s="187" t="str">
        <f t="shared" si="4"/>
        <v>KONAN  KOUAKOU</v>
      </c>
      <c r="AG69" s="188" t="str">
        <f t="shared" si="5"/>
        <v>24/1/2022</v>
      </c>
      <c r="AH69" s="189">
        <f t="shared" si="7"/>
        <v>4</v>
      </c>
      <c r="AI69" s="190">
        <f t="shared" si="6"/>
        <v>0</v>
      </c>
    </row>
    <row r="70" spans="1:35" s="191" customFormat="1" ht="13.5" x14ac:dyDescent="0.25">
      <c r="A70" s="151" t="s">
        <v>926</v>
      </c>
      <c r="B70" s="151" t="s">
        <v>667</v>
      </c>
      <c r="C70" s="151" t="s">
        <v>926</v>
      </c>
      <c r="D70" s="151" t="s">
        <v>771</v>
      </c>
      <c r="E70" s="151" t="s">
        <v>669</v>
      </c>
      <c r="F70" s="151" t="s">
        <v>669</v>
      </c>
      <c r="G70" s="151" t="s">
        <v>670</v>
      </c>
      <c r="H70" s="181">
        <v>2.0640000000000001</v>
      </c>
      <c r="I70" s="164" t="s">
        <v>2405</v>
      </c>
      <c r="J70" s="151">
        <v>1</v>
      </c>
      <c r="K70" s="182">
        <v>2021</v>
      </c>
      <c r="L70" s="151" t="s">
        <v>825</v>
      </c>
      <c r="M70" s="151" t="s">
        <v>827</v>
      </c>
      <c r="N70" s="183" t="s">
        <v>927</v>
      </c>
      <c r="O70" s="164" t="s">
        <v>2404</v>
      </c>
      <c r="P70" s="151" t="s">
        <v>674</v>
      </c>
      <c r="Q70" s="182">
        <v>1975</v>
      </c>
      <c r="R70" s="151">
        <v>7</v>
      </c>
      <c r="S70" s="151"/>
      <c r="T70" s="151"/>
      <c r="U70" s="151"/>
      <c r="V70" s="151"/>
      <c r="W70" s="151"/>
      <c r="X70" s="182">
        <v>0</v>
      </c>
      <c r="Y70" s="182">
        <v>0</v>
      </c>
      <c r="Z70" s="184" t="s">
        <v>776</v>
      </c>
      <c r="AA70" s="168">
        <v>2022</v>
      </c>
      <c r="AB70" s="185">
        <v>1</v>
      </c>
      <c r="AC70" s="185">
        <v>22</v>
      </c>
      <c r="AD70" s="186" t="b">
        <f>IF(ISBLANK(GroupMember[[#This Row],[1. Identifiant interne d’exploitation agricole*]]),"",IF(ISERROR(MATCH(GroupMember[[#This Row],[1. Identifiant interne d’exploitation agricole*]],CertifiedCrop[1. Identifiant interne d’exploitation agricole*],0)),FALSE,TRUE))</f>
        <v>1</v>
      </c>
      <c r="AE70" s="186" t="b">
        <f>IF(ISBLANK(GroupMember[[#This Row],[1. Identifiant interne d’exploitation agricole*]]),"",IF(ISERROR(MATCH(GroupMember[[#This Row],[1. Identifiant interne d’exploitation agricole*]],FarmUnit[1. Identifiant interne d’exploitation agricole*],0)),FALSE,TRUE))</f>
        <v>1</v>
      </c>
      <c r="AF70" s="187" t="str">
        <f t="shared" si="4"/>
        <v>KOUAKOU KOUADIO</v>
      </c>
      <c r="AG70" s="188" t="str">
        <f t="shared" si="5"/>
        <v>22/1/2022</v>
      </c>
      <c r="AH70" s="189">
        <f t="shared" si="7"/>
        <v>3</v>
      </c>
      <c r="AI70" s="190">
        <f t="shared" si="6"/>
        <v>0</v>
      </c>
    </row>
    <row r="71" spans="1:35" s="191" customFormat="1" ht="13.5" x14ac:dyDescent="0.25">
      <c r="A71" s="151" t="s">
        <v>928</v>
      </c>
      <c r="B71" s="151" t="s">
        <v>667</v>
      </c>
      <c r="C71" s="151" t="s">
        <v>928</v>
      </c>
      <c r="D71" s="151" t="s">
        <v>771</v>
      </c>
      <c r="E71" s="151" t="s">
        <v>669</v>
      </c>
      <c r="F71" s="151" t="s">
        <v>669</v>
      </c>
      <c r="G71" s="151" t="s">
        <v>670</v>
      </c>
      <c r="H71" s="181">
        <v>0.76</v>
      </c>
      <c r="I71" s="164" t="s">
        <v>2405</v>
      </c>
      <c r="J71" s="151">
        <v>1</v>
      </c>
      <c r="K71" s="182">
        <v>2021</v>
      </c>
      <c r="L71" s="151" t="s">
        <v>810</v>
      </c>
      <c r="M71" s="151" t="s">
        <v>929</v>
      </c>
      <c r="N71" s="183" t="s">
        <v>930</v>
      </c>
      <c r="O71" s="151" t="s">
        <v>931</v>
      </c>
      <c r="P71" s="151" t="s">
        <v>674</v>
      </c>
      <c r="Q71" s="182">
        <v>1982</v>
      </c>
      <c r="R71" s="151">
        <v>10</v>
      </c>
      <c r="S71" s="151"/>
      <c r="T71" s="151"/>
      <c r="U71" s="151"/>
      <c r="V71" s="151"/>
      <c r="W71" s="151"/>
      <c r="X71" s="182">
        <v>0</v>
      </c>
      <c r="Y71" s="182">
        <v>0</v>
      </c>
      <c r="Z71" s="184" t="s">
        <v>776</v>
      </c>
      <c r="AA71" s="168">
        <v>2022</v>
      </c>
      <c r="AB71" s="185">
        <v>1</v>
      </c>
      <c r="AC71" s="185">
        <v>15</v>
      </c>
      <c r="AD71" s="186" t="b">
        <f>IF(ISBLANK(GroupMember[[#This Row],[1. Identifiant interne d’exploitation agricole*]]),"",IF(ISERROR(MATCH(GroupMember[[#This Row],[1. Identifiant interne d’exploitation agricole*]],CertifiedCrop[1. Identifiant interne d’exploitation agricole*],0)),FALSE,TRUE))</f>
        <v>1</v>
      </c>
      <c r="AE71" s="186" t="b">
        <f>IF(ISBLANK(GroupMember[[#This Row],[1. Identifiant interne d’exploitation agricole*]]),"",IF(ISERROR(MATCH(GroupMember[[#This Row],[1. Identifiant interne d’exploitation agricole*]],FarmUnit[1. Identifiant interne d’exploitation agricole*],0)),FALSE,TRUE))</f>
        <v>1</v>
      </c>
      <c r="AF71" s="187" t="str">
        <f t="shared" si="4"/>
        <v>YAO SIALOU</v>
      </c>
      <c r="AG71" s="188" t="str">
        <f t="shared" si="5"/>
        <v>15/1/2022</v>
      </c>
      <c r="AH71" s="189">
        <f t="shared" si="7"/>
        <v>3</v>
      </c>
      <c r="AI71" s="190">
        <f t="shared" si="6"/>
        <v>0</v>
      </c>
    </row>
    <row r="72" spans="1:35" s="191" customFormat="1" ht="13.5" x14ac:dyDescent="0.25">
      <c r="A72" s="151" t="s">
        <v>932</v>
      </c>
      <c r="B72" s="151" t="s">
        <v>667</v>
      </c>
      <c r="C72" s="151" t="s">
        <v>932</v>
      </c>
      <c r="D72" s="151" t="s">
        <v>771</v>
      </c>
      <c r="E72" s="151" t="s">
        <v>669</v>
      </c>
      <c r="F72" s="151" t="s">
        <v>669</v>
      </c>
      <c r="G72" s="151" t="s">
        <v>670</v>
      </c>
      <c r="H72" s="181">
        <v>5.44</v>
      </c>
      <c r="I72" s="164" t="s">
        <v>2405</v>
      </c>
      <c r="J72" s="151">
        <v>2</v>
      </c>
      <c r="K72" s="182">
        <v>2021</v>
      </c>
      <c r="L72" s="151" t="s">
        <v>933</v>
      </c>
      <c r="M72" s="151" t="s">
        <v>810</v>
      </c>
      <c r="N72" s="183" t="s">
        <v>934</v>
      </c>
      <c r="O72" s="151" t="s">
        <v>935</v>
      </c>
      <c r="P72" s="151" t="s">
        <v>745</v>
      </c>
      <c r="Q72" s="182">
        <v>1978</v>
      </c>
      <c r="R72" s="151">
        <v>3</v>
      </c>
      <c r="S72" s="151"/>
      <c r="T72" s="151"/>
      <c r="U72" s="151"/>
      <c r="V72" s="151"/>
      <c r="W72" s="151"/>
      <c r="X72" s="182">
        <v>2</v>
      </c>
      <c r="Y72" s="182">
        <v>14</v>
      </c>
      <c r="Z72" s="184" t="s">
        <v>776</v>
      </c>
      <c r="AA72" s="168">
        <v>2022</v>
      </c>
      <c r="AB72" s="185">
        <v>1</v>
      </c>
      <c r="AC72" s="185">
        <v>24</v>
      </c>
      <c r="AD72" s="186" t="b">
        <f>IF(ISBLANK(GroupMember[[#This Row],[1. Identifiant interne d’exploitation agricole*]]),"",IF(ISERROR(MATCH(GroupMember[[#This Row],[1. Identifiant interne d’exploitation agricole*]],CertifiedCrop[1. Identifiant interne d’exploitation agricole*],0)),FALSE,TRUE))</f>
        <v>1</v>
      </c>
      <c r="AE72" s="186" t="b">
        <f>IF(ISBLANK(GroupMember[[#This Row],[1. Identifiant interne d’exploitation agricole*]]),"",IF(ISERROR(MATCH(GroupMember[[#This Row],[1. Identifiant interne d’exploitation agricole*]],FarmUnit[1. Identifiant interne d’exploitation agricole*],0)),FALSE,TRUE))</f>
        <v>1</v>
      </c>
      <c r="AF72" s="187" t="str">
        <f t="shared" si="4"/>
        <v>N'ZOUE YAO</v>
      </c>
      <c r="AG72" s="188" t="str">
        <f t="shared" si="5"/>
        <v>24/1/2022</v>
      </c>
      <c r="AH72" s="189">
        <f t="shared" si="7"/>
        <v>4</v>
      </c>
      <c r="AI72" s="190">
        <f t="shared" si="6"/>
        <v>3.166666666666667</v>
      </c>
    </row>
    <row r="73" spans="1:35" s="191" customFormat="1" ht="13.5" x14ac:dyDescent="0.25">
      <c r="A73" s="151" t="s">
        <v>936</v>
      </c>
      <c r="B73" s="151" t="s">
        <v>667</v>
      </c>
      <c r="C73" s="151" t="s">
        <v>936</v>
      </c>
      <c r="D73" s="151" t="s">
        <v>771</v>
      </c>
      <c r="E73" s="151" t="s">
        <v>669</v>
      </c>
      <c r="F73" s="151" t="s">
        <v>669</v>
      </c>
      <c r="G73" s="151" t="s">
        <v>670</v>
      </c>
      <c r="H73" s="181">
        <v>1.53</v>
      </c>
      <c r="I73" s="164" t="s">
        <v>2405</v>
      </c>
      <c r="J73" s="151">
        <v>1</v>
      </c>
      <c r="K73" s="182">
        <v>2021</v>
      </c>
      <c r="L73" s="151" t="s">
        <v>937</v>
      </c>
      <c r="M73" s="151" t="s">
        <v>810</v>
      </c>
      <c r="N73" s="215" t="s">
        <v>2443</v>
      </c>
      <c r="O73" s="164" t="s">
        <v>2404</v>
      </c>
      <c r="P73" s="151" t="s">
        <v>674</v>
      </c>
      <c r="Q73" s="182">
        <v>1984</v>
      </c>
      <c r="R73" s="151">
        <v>5</v>
      </c>
      <c r="S73" s="151"/>
      <c r="T73" s="151"/>
      <c r="U73" s="151"/>
      <c r="V73" s="151"/>
      <c r="W73" s="151"/>
      <c r="X73" s="182">
        <v>0</v>
      </c>
      <c r="Y73" s="182">
        <v>0</v>
      </c>
      <c r="Z73" s="184" t="s">
        <v>776</v>
      </c>
      <c r="AA73" s="168">
        <v>2022</v>
      </c>
      <c r="AB73" s="185">
        <v>2</v>
      </c>
      <c r="AC73" s="185">
        <v>10</v>
      </c>
      <c r="AD73" s="186" t="b">
        <f>IF(ISBLANK(GroupMember[[#This Row],[1. Identifiant interne d’exploitation agricole*]]),"",IF(ISERROR(MATCH(GroupMember[[#This Row],[1. Identifiant interne d’exploitation agricole*]],CertifiedCrop[1. Identifiant interne d’exploitation agricole*],0)),FALSE,TRUE))</f>
        <v>1</v>
      </c>
      <c r="AE73" s="186" t="b">
        <f>IF(ISBLANK(GroupMember[[#This Row],[1. Identifiant interne d’exploitation agricole*]]),"",IF(ISERROR(MATCH(GroupMember[[#This Row],[1. Identifiant interne d’exploitation agricole*]],FarmUnit[1. Identifiant interne d’exploitation agricole*],0)),FALSE,TRUE))</f>
        <v>1</v>
      </c>
      <c r="AF73" s="187" t="str">
        <f t="shared" si="4"/>
        <v>YAO RICHARD YAO</v>
      </c>
      <c r="AG73" s="188" t="str">
        <f t="shared" si="5"/>
        <v>10/2/2022</v>
      </c>
      <c r="AH73" s="189">
        <f t="shared" si="7"/>
        <v>3</v>
      </c>
      <c r="AI73" s="190">
        <f t="shared" si="6"/>
        <v>0</v>
      </c>
    </row>
    <row r="74" spans="1:35" s="191" customFormat="1" ht="13.5" x14ac:dyDescent="0.25">
      <c r="A74" s="151" t="s">
        <v>938</v>
      </c>
      <c r="B74" s="151" t="s">
        <v>667</v>
      </c>
      <c r="C74" s="151" t="s">
        <v>938</v>
      </c>
      <c r="D74" s="151" t="s">
        <v>771</v>
      </c>
      <c r="E74" s="151" t="s">
        <v>669</v>
      </c>
      <c r="F74" s="151" t="s">
        <v>669</v>
      </c>
      <c r="G74" s="151" t="s">
        <v>670</v>
      </c>
      <c r="H74" s="181">
        <v>1.95</v>
      </c>
      <c r="I74" s="164" t="s">
        <v>2405</v>
      </c>
      <c r="J74" s="151">
        <v>1</v>
      </c>
      <c r="K74" s="182">
        <v>2021</v>
      </c>
      <c r="L74" s="151" t="s">
        <v>939</v>
      </c>
      <c r="M74" s="151" t="s">
        <v>810</v>
      </c>
      <c r="N74" s="183" t="s">
        <v>940</v>
      </c>
      <c r="O74" s="151" t="s">
        <v>941</v>
      </c>
      <c r="P74" s="151" t="s">
        <v>674</v>
      </c>
      <c r="Q74" s="182">
        <v>1991</v>
      </c>
      <c r="R74" s="151">
        <v>8</v>
      </c>
      <c r="S74" s="151"/>
      <c r="T74" s="151"/>
      <c r="U74" s="151"/>
      <c r="V74" s="151"/>
      <c r="W74" s="151"/>
      <c r="X74" s="182">
        <v>0</v>
      </c>
      <c r="Y74" s="182">
        <v>0</v>
      </c>
      <c r="Z74" s="184" t="s">
        <v>776</v>
      </c>
      <c r="AA74" s="168">
        <v>2022</v>
      </c>
      <c r="AB74" s="185">
        <v>1</v>
      </c>
      <c r="AC74" s="185">
        <v>26</v>
      </c>
      <c r="AD74" s="186" t="b">
        <f>IF(ISBLANK(GroupMember[[#This Row],[1. Identifiant interne d’exploitation agricole*]]),"",IF(ISERROR(MATCH(GroupMember[[#This Row],[1. Identifiant interne d’exploitation agricole*]],CertifiedCrop[1. Identifiant interne d’exploitation agricole*],0)),FALSE,TRUE))</f>
        <v>1</v>
      </c>
      <c r="AE74" s="186" t="b">
        <f>IF(ISBLANK(GroupMember[[#This Row],[1. Identifiant interne d’exploitation agricole*]]),"",IF(ISERROR(MATCH(GroupMember[[#This Row],[1. Identifiant interne d’exploitation agricole*]],FarmUnit[1. Identifiant interne d’exploitation agricole*],0)),FALSE,TRUE))</f>
        <v>1</v>
      </c>
      <c r="AF74" s="187" t="str">
        <f t="shared" si="4"/>
        <v>KOUASSI HERVE YAO</v>
      </c>
      <c r="AG74" s="188" t="str">
        <f t="shared" si="5"/>
        <v>26/1/2022</v>
      </c>
      <c r="AH74" s="189">
        <f t="shared" si="7"/>
        <v>5</v>
      </c>
      <c r="AI74" s="190">
        <f t="shared" si="6"/>
        <v>0</v>
      </c>
    </row>
    <row r="75" spans="1:35" s="191" customFormat="1" ht="13.5" x14ac:dyDescent="0.25">
      <c r="A75" s="151" t="s">
        <v>942</v>
      </c>
      <c r="B75" s="151" t="s">
        <v>667</v>
      </c>
      <c r="C75" s="151" t="s">
        <v>942</v>
      </c>
      <c r="D75" s="151" t="s">
        <v>771</v>
      </c>
      <c r="E75" s="151" t="s">
        <v>669</v>
      </c>
      <c r="F75" s="151" t="s">
        <v>669</v>
      </c>
      <c r="G75" s="151" t="s">
        <v>670</v>
      </c>
      <c r="H75" s="181">
        <v>0.75</v>
      </c>
      <c r="I75" s="164" t="s">
        <v>2405</v>
      </c>
      <c r="J75" s="151">
        <v>1</v>
      </c>
      <c r="K75" s="182">
        <v>2021</v>
      </c>
      <c r="L75" s="151" t="s">
        <v>943</v>
      </c>
      <c r="M75" s="151" t="s">
        <v>832</v>
      </c>
      <c r="N75" s="183" t="s">
        <v>944</v>
      </c>
      <c r="O75" s="164" t="s">
        <v>2404</v>
      </c>
      <c r="P75" s="151" t="s">
        <v>674</v>
      </c>
      <c r="Q75" s="182">
        <v>1994</v>
      </c>
      <c r="R75" s="151">
        <v>7</v>
      </c>
      <c r="S75" s="151"/>
      <c r="T75" s="151"/>
      <c r="U75" s="151"/>
      <c r="V75" s="151"/>
      <c r="W75" s="151"/>
      <c r="X75" s="182">
        <v>0</v>
      </c>
      <c r="Y75" s="182">
        <v>0</v>
      </c>
      <c r="Z75" s="184" t="s">
        <v>776</v>
      </c>
      <c r="AA75" s="168">
        <v>2022</v>
      </c>
      <c r="AB75" s="185">
        <v>1</v>
      </c>
      <c r="AC75" s="185">
        <v>11</v>
      </c>
      <c r="AD75" s="186" t="b">
        <f>IF(ISBLANK(GroupMember[[#This Row],[1. Identifiant interne d’exploitation agricole*]]),"",IF(ISERROR(MATCH(GroupMember[[#This Row],[1. Identifiant interne d’exploitation agricole*]],CertifiedCrop[1. Identifiant interne d’exploitation agricole*],0)),FALSE,TRUE))</f>
        <v>1</v>
      </c>
      <c r="AE75" s="186" t="b">
        <f>IF(ISBLANK(GroupMember[[#This Row],[1. Identifiant interne d’exploitation agricole*]]),"",IF(ISERROR(MATCH(GroupMember[[#This Row],[1. Identifiant interne d’exploitation agricole*]],FarmUnit[1. Identifiant interne d’exploitation agricole*],0)),FALSE,TRUE))</f>
        <v>1</v>
      </c>
      <c r="AF75" s="187" t="str">
        <f t="shared" si="4"/>
        <v>AMOIN N'GUESSAN</v>
      </c>
      <c r="AG75" s="188" t="str">
        <f t="shared" si="5"/>
        <v>11/1/2022</v>
      </c>
      <c r="AH75" s="189">
        <f t="shared" si="7"/>
        <v>2</v>
      </c>
      <c r="AI75" s="190">
        <f t="shared" si="6"/>
        <v>0</v>
      </c>
    </row>
    <row r="76" spans="1:35" s="191" customFormat="1" ht="13.5" x14ac:dyDescent="0.25">
      <c r="A76" s="151" t="s">
        <v>945</v>
      </c>
      <c r="B76" s="151" t="s">
        <v>667</v>
      </c>
      <c r="C76" s="151" t="s">
        <v>945</v>
      </c>
      <c r="D76" s="151" t="s">
        <v>771</v>
      </c>
      <c r="E76" s="151" t="s">
        <v>669</v>
      </c>
      <c r="F76" s="151" t="s">
        <v>669</v>
      </c>
      <c r="G76" s="151" t="s">
        <v>670</v>
      </c>
      <c r="H76" s="181">
        <v>1</v>
      </c>
      <c r="I76" s="164" t="s">
        <v>2405</v>
      </c>
      <c r="J76" s="151">
        <v>1</v>
      </c>
      <c r="K76" s="182">
        <v>2021</v>
      </c>
      <c r="L76" s="151" t="s">
        <v>697</v>
      </c>
      <c r="M76" s="151" t="s">
        <v>797</v>
      </c>
      <c r="N76" s="183" t="s">
        <v>946</v>
      </c>
      <c r="O76" s="164" t="s">
        <v>2448</v>
      </c>
      <c r="P76" s="151" t="s">
        <v>674</v>
      </c>
      <c r="Q76" s="182">
        <v>1983</v>
      </c>
      <c r="R76" s="151">
        <v>10</v>
      </c>
      <c r="S76" s="151"/>
      <c r="T76" s="151"/>
      <c r="U76" s="151"/>
      <c r="V76" s="151"/>
      <c r="W76" s="151"/>
      <c r="X76" s="182">
        <v>0</v>
      </c>
      <c r="Y76" s="182">
        <v>0</v>
      </c>
      <c r="Z76" s="184" t="s">
        <v>776</v>
      </c>
      <c r="AA76" s="168">
        <v>2022</v>
      </c>
      <c r="AB76" s="185">
        <v>1</v>
      </c>
      <c r="AC76" s="185">
        <v>22</v>
      </c>
      <c r="AD76" s="186" t="b">
        <f>IF(ISBLANK(GroupMember[[#This Row],[1. Identifiant interne d’exploitation agricole*]]),"",IF(ISERROR(MATCH(GroupMember[[#This Row],[1. Identifiant interne d’exploitation agricole*]],CertifiedCrop[1. Identifiant interne d’exploitation agricole*],0)),FALSE,TRUE))</f>
        <v>1</v>
      </c>
      <c r="AE76" s="186" t="b">
        <f>IF(ISBLANK(GroupMember[[#This Row],[1. Identifiant interne d’exploitation agricole*]]),"",IF(ISERROR(MATCH(GroupMember[[#This Row],[1. Identifiant interne d’exploitation agricole*]],FarmUnit[1. Identifiant interne d’exploitation agricole*],0)),FALSE,TRUE))</f>
        <v>1</v>
      </c>
      <c r="AF76" s="187" t="str">
        <f t="shared" si="4"/>
        <v>KOUASSI KOUAME</v>
      </c>
      <c r="AG76" s="188" t="str">
        <f t="shared" si="5"/>
        <v>22/1/2022</v>
      </c>
      <c r="AH76" s="189">
        <f t="shared" si="7"/>
        <v>3</v>
      </c>
      <c r="AI76" s="190">
        <f t="shared" si="6"/>
        <v>0</v>
      </c>
    </row>
    <row r="77" spans="1:35" s="191" customFormat="1" ht="13.5" x14ac:dyDescent="0.25">
      <c r="A77" s="151" t="s">
        <v>948</v>
      </c>
      <c r="B77" s="151" t="s">
        <v>667</v>
      </c>
      <c r="C77" s="151" t="s">
        <v>948</v>
      </c>
      <c r="D77" s="151" t="s">
        <v>771</v>
      </c>
      <c r="E77" s="151" t="s">
        <v>669</v>
      </c>
      <c r="F77" s="151" t="s">
        <v>669</v>
      </c>
      <c r="G77" s="151" t="s">
        <v>670</v>
      </c>
      <c r="H77" s="181">
        <v>1.9</v>
      </c>
      <c r="I77" s="164" t="s">
        <v>2405</v>
      </c>
      <c r="J77" s="151">
        <v>1</v>
      </c>
      <c r="K77" s="182">
        <v>2021</v>
      </c>
      <c r="L77" s="151" t="s">
        <v>949</v>
      </c>
      <c r="M77" s="151" t="s">
        <v>827</v>
      </c>
      <c r="N77" s="183" t="s">
        <v>950</v>
      </c>
      <c r="O77" s="151" t="s">
        <v>951</v>
      </c>
      <c r="P77" s="151" t="s">
        <v>674</v>
      </c>
      <c r="Q77" s="182">
        <v>1985</v>
      </c>
      <c r="R77" s="151">
        <v>10</v>
      </c>
      <c r="S77" s="151"/>
      <c r="T77" s="151"/>
      <c r="U77" s="151"/>
      <c r="V77" s="151"/>
      <c r="W77" s="151"/>
      <c r="X77" s="182">
        <v>0</v>
      </c>
      <c r="Y77" s="182">
        <v>0</v>
      </c>
      <c r="Z77" s="184" t="s">
        <v>776</v>
      </c>
      <c r="AA77" s="168">
        <v>2022</v>
      </c>
      <c r="AB77" s="185">
        <v>2</v>
      </c>
      <c r="AC77" s="185">
        <v>10</v>
      </c>
      <c r="AD77" s="186" t="b">
        <f>IF(ISBLANK(GroupMember[[#This Row],[1. Identifiant interne d’exploitation agricole*]]),"",IF(ISERROR(MATCH(GroupMember[[#This Row],[1. Identifiant interne d’exploitation agricole*]],CertifiedCrop[1. Identifiant interne d’exploitation agricole*],0)),FALSE,TRUE))</f>
        <v>1</v>
      </c>
      <c r="AE77" s="186" t="b">
        <f>IF(ISBLANK(GroupMember[[#This Row],[1. Identifiant interne d’exploitation agricole*]]),"",IF(ISERROR(MATCH(GroupMember[[#This Row],[1. Identifiant interne d’exploitation agricole*]],FarmUnit[1. Identifiant interne d’exploitation agricole*],0)),FALSE,TRUE))</f>
        <v>1</v>
      </c>
      <c r="AF77" s="187" t="str">
        <f t="shared" si="4"/>
        <v>KAN KOUADIO</v>
      </c>
      <c r="AG77" s="188" t="str">
        <f t="shared" si="5"/>
        <v>10/2/2022</v>
      </c>
      <c r="AH77" s="189">
        <f t="shared" si="7"/>
        <v>3</v>
      </c>
      <c r="AI77" s="190">
        <f t="shared" si="6"/>
        <v>0</v>
      </c>
    </row>
    <row r="78" spans="1:35" s="191" customFormat="1" ht="13.5" x14ac:dyDescent="0.25">
      <c r="A78" s="151" t="s">
        <v>952</v>
      </c>
      <c r="B78" s="151" t="s">
        <v>667</v>
      </c>
      <c r="C78" s="151" t="s">
        <v>952</v>
      </c>
      <c r="D78" s="151" t="s">
        <v>771</v>
      </c>
      <c r="E78" s="151" t="s">
        <v>669</v>
      </c>
      <c r="F78" s="151" t="s">
        <v>669</v>
      </c>
      <c r="G78" s="151" t="s">
        <v>670</v>
      </c>
      <c r="H78" s="181">
        <v>2.04</v>
      </c>
      <c r="I78" s="164" t="s">
        <v>2405</v>
      </c>
      <c r="J78" s="151">
        <v>2</v>
      </c>
      <c r="K78" s="182">
        <v>2021</v>
      </c>
      <c r="L78" s="151" t="s">
        <v>953</v>
      </c>
      <c r="M78" s="151" t="s">
        <v>954</v>
      </c>
      <c r="N78" s="183" t="s">
        <v>955</v>
      </c>
      <c r="O78" s="151" t="s">
        <v>956</v>
      </c>
      <c r="P78" s="151" t="s">
        <v>674</v>
      </c>
      <c r="Q78" s="182">
        <v>1965</v>
      </c>
      <c r="R78" s="151">
        <v>10</v>
      </c>
      <c r="S78" s="151"/>
      <c r="T78" s="151"/>
      <c r="U78" s="151"/>
      <c r="V78" s="151"/>
      <c r="W78" s="151"/>
      <c r="X78" s="182">
        <v>0</v>
      </c>
      <c r="Y78" s="182">
        <v>0</v>
      </c>
      <c r="Z78" s="184" t="s">
        <v>776</v>
      </c>
      <c r="AA78" s="168">
        <v>2022</v>
      </c>
      <c r="AB78" s="185">
        <v>2</v>
      </c>
      <c r="AC78" s="185">
        <v>4</v>
      </c>
      <c r="AD78" s="186" t="b">
        <f>IF(ISBLANK(GroupMember[[#This Row],[1. Identifiant interne d’exploitation agricole*]]),"",IF(ISERROR(MATCH(GroupMember[[#This Row],[1. Identifiant interne d’exploitation agricole*]],CertifiedCrop[1. Identifiant interne d’exploitation agricole*],0)),FALSE,TRUE))</f>
        <v>1</v>
      </c>
      <c r="AE78" s="186" t="b">
        <f>IF(ISBLANK(GroupMember[[#This Row],[1. Identifiant interne d’exploitation agricole*]]),"",IF(ISERROR(MATCH(GroupMember[[#This Row],[1. Identifiant interne d’exploitation agricole*]],FarmUnit[1. Identifiant interne d’exploitation agricole*],0)),FALSE,TRUE))</f>
        <v>1</v>
      </c>
      <c r="AF78" s="187" t="str">
        <f t="shared" si="4"/>
        <v>KOUAME LUC KANGA</v>
      </c>
      <c r="AG78" s="188" t="str">
        <f t="shared" si="5"/>
        <v>4/2/2022</v>
      </c>
      <c r="AH78" s="189">
        <f t="shared" si="7"/>
        <v>4</v>
      </c>
      <c r="AI78" s="190">
        <f t="shared" si="6"/>
        <v>0</v>
      </c>
    </row>
    <row r="79" spans="1:35" s="191" customFormat="1" ht="13.5" x14ac:dyDescent="0.25">
      <c r="A79" s="151" t="s">
        <v>957</v>
      </c>
      <c r="B79" s="151" t="s">
        <v>667</v>
      </c>
      <c r="C79" s="151" t="s">
        <v>957</v>
      </c>
      <c r="D79" s="151" t="s">
        <v>771</v>
      </c>
      <c r="E79" s="151" t="s">
        <v>669</v>
      </c>
      <c r="F79" s="151" t="s">
        <v>669</v>
      </c>
      <c r="G79" s="151" t="s">
        <v>670</v>
      </c>
      <c r="H79" s="181">
        <v>2.63</v>
      </c>
      <c r="I79" s="164" t="s">
        <v>2405</v>
      </c>
      <c r="J79" s="151">
        <v>1</v>
      </c>
      <c r="K79" s="182">
        <v>2021</v>
      </c>
      <c r="L79" s="151" t="s">
        <v>958</v>
      </c>
      <c r="M79" s="151" t="s">
        <v>841</v>
      </c>
      <c r="N79" s="183" t="s">
        <v>959</v>
      </c>
      <c r="O79" s="164" t="s">
        <v>2404</v>
      </c>
      <c r="P79" s="151" t="s">
        <v>674</v>
      </c>
      <c r="Q79" s="182">
        <v>1986</v>
      </c>
      <c r="R79" s="151">
        <v>5</v>
      </c>
      <c r="S79" s="151"/>
      <c r="T79" s="151"/>
      <c r="U79" s="151"/>
      <c r="V79" s="151"/>
      <c r="W79" s="151"/>
      <c r="X79" s="182">
        <v>0</v>
      </c>
      <c r="Y79" s="182">
        <v>0</v>
      </c>
      <c r="Z79" s="184" t="s">
        <v>776</v>
      </c>
      <c r="AA79" s="168">
        <v>2022</v>
      </c>
      <c r="AB79" s="185">
        <v>1</v>
      </c>
      <c r="AC79" s="185">
        <v>25</v>
      </c>
      <c r="AD79" s="186" t="b">
        <f>IF(ISBLANK(GroupMember[[#This Row],[1. Identifiant interne d’exploitation agricole*]]),"",IF(ISERROR(MATCH(GroupMember[[#This Row],[1. Identifiant interne d’exploitation agricole*]],CertifiedCrop[1. Identifiant interne d’exploitation agricole*],0)),FALSE,TRUE))</f>
        <v>1</v>
      </c>
      <c r="AE79" s="186" t="b">
        <f>IF(ISBLANK(GroupMember[[#This Row],[1. Identifiant interne d’exploitation agricole*]]),"",IF(ISERROR(MATCH(GroupMember[[#This Row],[1. Identifiant interne d’exploitation agricole*]],FarmUnit[1. Identifiant interne d’exploitation agricole*],0)),FALSE,TRUE))</f>
        <v>1</v>
      </c>
      <c r="AF79" s="187" t="str">
        <f t="shared" si="4"/>
        <v>KONAN SEVERIN KONAN</v>
      </c>
      <c r="AG79" s="188" t="str">
        <f t="shared" si="5"/>
        <v>25/1/2022</v>
      </c>
      <c r="AH79" s="189">
        <f t="shared" si="7"/>
        <v>2</v>
      </c>
      <c r="AI79" s="190">
        <f t="shared" si="6"/>
        <v>0</v>
      </c>
    </row>
    <row r="80" spans="1:35" s="191" customFormat="1" ht="13.5" x14ac:dyDescent="0.25">
      <c r="A80" s="151" t="s">
        <v>960</v>
      </c>
      <c r="B80" s="151" t="s">
        <v>667</v>
      </c>
      <c r="C80" s="151" t="s">
        <v>960</v>
      </c>
      <c r="D80" s="151" t="s">
        <v>771</v>
      </c>
      <c r="E80" s="151" t="s">
        <v>669</v>
      </c>
      <c r="F80" s="151" t="s">
        <v>669</v>
      </c>
      <c r="G80" s="151" t="s">
        <v>670</v>
      </c>
      <c r="H80" s="181">
        <v>3.27</v>
      </c>
      <c r="I80" s="164" t="s">
        <v>2405</v>
      </c>
      <c r="J80" s="151">
        <v>1</v>
      </c>
      <c r="K80" s="182">
        <v>2021</v>
      </c>
      <c r="L80" s="151" t="s">
        <v>961</v>
      </c>
      <c r="M80" s="151" t="s">
        <v>702</v>
      </c>
      <c r="N80" s="183" t="s">
        <v>962</v>
      </c>
      <c r="O80" s="151" t="s">
        <v>963</v>
      </c>
      <c r="P80" s="151" t="s">
        <v>674</v>
      </c>
      <c r="Q80" s="182">
        <v>1984</v>
      </c>
      <c r="R80" s="151">
        <v>8</v>
      </c>
      <c r="S80" s="151"/>
      <c r="T80" s="151"/>
      <c r="U80" s="151"/>
      <c r="V80" s="151"/>
      <c r="W80" s="151"/>
      <c r="X80" s="182">
        <v>0</v>
      </c>
      <c r="Y80" s="182">
        <v>0</v>
      </c>
      <c r="Z80" s="184" t="s">
        <v>776</v>
      </c>
      <c r="AA80" s="168">
        <v>2022</v>
      </c>
      <c r="AB80" s="185">
        <v>2</v>
      </c>
      <c r="AC80" s="185">
        <v>21</v>
      </c>
      <c r="AD80" s="186" t="b">
        <f>IF(ISBLANK(GroupMember[[#This Row],[1. Identifiant interne d’exploitation agricole*]]),"",IF(ISERROR(MATCH(GroupMember[[#This Row],[1. Identifiant interne d’exploitation agricole*]],CertifiedCrop[1. Identifiant interne d’exploitation agricole*],0)),FALSE,TRUE))</f>
        <v>1</v>
      </c>
      <c r="AE80" s="186" t="b">
        <f>IF(ISBLANK(GroupMember[[#This Row],[1. Identifiant interne d’exploitation agricole*]]),"",IF(ISERROR(MATCH(GroupMember[[#This Row],[1. Identifiant interne d’exploitation agricole*]],FarmUnit[1. Identifiant interne d’exploitation agricole*],0)),FALSE,TRUE))</f>
        <v>1</v>
      </c>
      <c r="AF80" s="187" t="str">
        <f t="shared" si="4"/>
        <v>KOUADIO LAURE KOFFI</v>
      </c>
      <c r="AG80" s="188" t="str">
        <f t="shared" si="5"/>
        <v>21/2/2022</v>
      </c>
      <c r="AH80" s="189">
        <f t="shared" si="7"/>
        <v>4</v>
      </c>
      <c r="AI80" s="190">
        <f t="shared" si="6"/>
        <v>0</v>
      </c>
    </row>
    <row r="81" spans="1:35" s="191" customFormat="1" ht="13.5" x14ac:dyDescent="0.25">
      <c r="A81" s="151" t="s">
        <v>964</v>
      </c>
      <c r="B81" s="151" t="s">
        <v>667</v>
      </c>
      <c r="C81" s="151" t="s">
        <v>964</v>
      </c>
      <c r="D81" s="151" t="s">
        <v>771</v>
      </c>
      <c r="E81" s="151" t="s">
        <v>669</v>
      </c>
      <c r="F81" s="151" t="s">
        <v>669</v>
      </c>
      <c r="G81" s="151" t="s">
        <v>670</v>
      </c>
      <c r="H81" s="181">
        <v>0.33</v>
      </c>
      <c r="I81" s="164" t="s">
        <v>2405</v>
      </c>
      <c r="J81" s="151">
        <v>1</v>
      </c>
      <c r="K81" s="182">
        <v>2021</v>
      </c>
      <c r="L81" s="151" t="s">
        <v>965</v>
      </c>
      <c r="M81" s="151" t="s">
        <v>810</v>
      </c>
      <c r="N81" s="183" t="s">
        <v>966</v>
      </c>
      <c r="O81" s="164" t="s">
        <v>2404</v>
      </c>
      <c r="P81" s="151" t="s">
        <v>674</v>
      </c>
      <c r="Q81" s="182">
        <v>1997</v>
      </c>
      <c r="R81" s="151">
        <v>2</v>
      </c>
      <c r="S81" s="151"/>
      <c r="T81" s="151"/>
      <c r="U81" s="151"/>
      <c r="V81" s="151"/>
      <c r="W81" s="151"/>
      <c r="X81" s="182">
        <v>0</v>
      </c>
      <c r="Y81" s="182">
        <v>0</v>
      </c>
      <c r="Z81" s="184" t="s">
        <v>776</v>
      </c>
      <c r="AA81" s="168">
        <v>2022</v>
      </c>
      <c r="AB81" s="185">
        <v>2</v>
      </c>
      <c r="AC81" s="185">
        <v>4</v>
      </c>
      <c r="AD81" s="186" t="b">
        <f>IF(ISBLANK(GroupMember[[#This Row],[1. Identifiant interne d’exploitation agricole*]]),"",IF(ISERROR(MATCH(GroupMember[[#This Row],[1. Identifiant interne d’exploitation agricole*]],CertifiedCrop[1. Identifiant interne d’exploitation agricole*],0)),FALSE,TRUE))</f>
        <v>1</v>
      </c>
      <c r="AE81" s="186" t="b">
        <f>IF(ISBLANK(GroupMember[[#This Row],[1. Identifiant interne d’exploitation agricole*]]),"",IF(ISERROR(MATCH(GroupMember[[#This Row],[1. Identifiant interne d’exploitation agricole*]],FarmUnit[1. Identifiant interne d’exploitation agricole*],0)),FALSE,TRUE))</f>
        <v>1</v>
      </c>
      <c r="AF81" s="187" t="str">
        <f t="shared" si="4"/>
        <v>KOUASSI RAPHAEL YAO</v>
      </c>
      <c r="AG81" s="188" t="str">
        <f t="shared" si="5"/>
        <v>4/2/2022</v>
      </c>
      <c r="AH81" s="189">
        <f t="shared" si="7"/>
        <v>4</v>
      </c>
      <c r="AI81" s="190">
        <f t="shared" si="6"/>
        <v>0</v>
      </c>
    </row>
    <row r="82" spans="1:35" s="191" customFormat="1" ht="13.5" x14ac:dyDescent="0.25">
      <c r="A82" s="151" t="s">
        <v>967</v>
      </c>
      <c r="B82" s="151" t="s">
        <v>667</v>
      </c>
      <c r="C82" s="151" t="s">
        <v>967</v>
      </c>
      <c r="D82" s="151" t="s">
        <v>771</v>
      </c>
      <c r="E82" s="151" t="s">
        <v>669</v>
      </c>
      <c r="F82" s="151" t="s">
        <v>669</v>
      </c>
      <c r="G82" s="151" t="s">
        <v>670</v>
      </c>
      <c r="H82" s="181">
        <v>3.48</v>
      </c>
      <c r="I82" s="164" t="s">
        <v>2405</v>
      </c>
      <c r="J82" s="151">
        <v>2</v>
      </c>
      <c r="K82" s="182">
        <v>2021</v>
      </c>
      <c r="L82" s="151" t="s">
        <v>772</v>
      </c>
      <c r="M82" s="151" t="s">
        <v>968</v>
      </c>
      <c r="N82" s="183" t="s">
        <v>969</v>
      </c>
      <c r="O82" s="164" t="s">
        <v>2404</v>
      </c>
      <c r="P82" s="151" t="s">
        <v>674</v>
      </c>
      <c r="Q82" s="182">
        <v>1978</v>
      </c>
      <c r="R82" s="151">
        <v>1</v>
      </c>
      <c r="S82" s="151"/>
      <c r="T82" s="151"/>
      <c r="U82" s="151"/>
      <c r="V82" s="151"/>
      <c r="W82" s="151"/>
      <c r="X82" s="182">
        <v>0</v>
      </c>
      <c r="Y82" s="182">
        <v>0</v>
      </c>
      <c r="Z82" s="184" t="s">
        <v>776</v>
      </c>
      <c r="AA82" s="168">
        <v>2022</v>
      </c>
      <c r="AB82" s="185">
        <v>2</v>
      </c>
      <c r="AC82" s="185">
        <v>11</v>
      </c>
      <c r="AD82" s="186" t="b">
        <f>IF(ISBLANK(GroupMember[[#This Row],[1. Identifiant interne d’exploitation agricole*]]),"",IF(ISERROR(MATCH(GroupMember[[#This Row],[1. Identifiant interne d’exploitation agricole*]],CertifiedCrop[1. Identifiant interne d’exploitation agricole*],0)),FALSE,TRUE))</f>
        <v>1</v>
      </c>
      <c r="AE82" s="186" t="b">
        <f>IF(ISBLANK(GroupMember[[#This Row],[1. Identifiant interne d’exploitation agricole*]]),"",IF(ISERROR(MATCH(GroupMember[[#This Row],[1. Identifiant interne d’exploitation agricole*]],FarmUnit[1. Identifiant interne d’exploitation agricole*],0)),FALSE,TRUE))</f>
        <v>1</v>
      </c>
      <c r="AF82" s="187" t="str">
        <f t="shared" si="4"/>
        <v>MOUSSA TRAORE</v>
      </c>
      <c r="AG82" s="188" t="str">
        <f t="shared" si="5"/>
        <v>11/2/2022</v>
      </c>
      <c r="AH82" s="189">
        <f t="shared" si="7"/>
        <v>4</v>
      </c>
      <c r="AI82" s="190">
        <f t="shared" si="6"/>
        <v>0</v>
      </c>
    </row>
    <row r="83" spans="1:35" s="191" customFormat="1" ht="13.5" x14ac:dyDescent="0.25">
      <c r="A83" s="151" t="s">
        <v>970</v>
      </c>
      <c r="B83" s="151" t="s">
        <v>667</v>
      </c>
      <c r="C83" s="151" t="s">
        <v>970</v>
      </c>
      <c r="D83" s="151" t="s">
        <v>771</v>
      </c>
      <c r="E83" s="151" t="s">
        <v>669</v>
      </c>
      <c r="F83" s="151" t="s">
        <v>669</v>
      </c>
      <c r="G83" s="151" t="s">
        <v>670</v>
      </c>
      <c r="H83" s="181">
        <v>3.61</v>
      </c>
      <c r="I83" s="164" t="s">
        <v>2405</v>
      </c>
      <c r="J83" s="151">
        <v>1</v>
      </c>
      <c r="K83" s="182">
        <v>2021</v>
      </c>
      <c r="L83" s="151" t="s">
        <v>971</v>
      </c>
      <c r="M83" s="151" t="s">
        <v>697</v>
      </c>
      <c r="N83" s="183" t="s">
        <v>972</v>
      </c>
      <c r="O83" s="164" t="s">
        <v>2404</v>
      </c>
      <c r="P83" s="151" t="s">
        <v>674</v>
      </c>
      <c r="Q83" s="182">
        <v>1974</v>
      </c>
      <c r="R83" s="151">
        <v>2</v>
      </c>
      <c r="S83" s="151"/>
      <c r="T83" s="151"/>
      <c r="U83" s="151"/>
      <c r="V83" s="151"/>
      <c r="W83" s="151"/>
      <c r="X83" s="182">
        <v>0</v>
      </c>
      <c r="Y83" s="182">
        <v>0</v>
      </c>
      <c r="Z83" s="184" t="s">
        <v>776</v>
      </c>
      <c r="AA83" s="168">
        <v>2022</v>
      </c>
      <c r="AB83" s="185">
        <v>1</v>
      </c>
      <c r="AC83" s="185">
        <v>15</v>
      </c>
      <c r="AD83" s="186" t="b">
        <f>IF(ISBLANK(GroupMember[[#This Row],[1. Identifiant interne d’exploitation agricole*]]),"",IF(ISERROR(MATCH(GroupMember[[#This Row],[1. Identifiant interne d’exploitation agricole*]],CertifiedCrop[1. Identifiant interne d’exploitation agricole*],0)),FALSE,TRUE))</f>
        <v>1</v>
      </c>
      <c r="AE83" s="186" t="b">
        <f>IF(ISBLANK(GroupMember[[#This Row],[1. Identifiant interne d’exploitation agricole*]]),"",IF(ISERROR(MATCH(GroupMember[[#This Row],[1. Identifiant interne d’exploitation agricole*]],FarmUnit[1. Identifiant interne d’exploitation agricole*],0)),FALSE,TRUE))</f>
        <v>1</v>
      </c>
      <c r="AF83" s="187" t="str">
        <f t="shared" si="4"/>
        <v>KOFFI MATH KOUASSI</v>
      </c>
      <c r="AG83" s="188" t="str">
        <f t="shared" si="5"/>
        <v>15/1/2022</v>
      </c>
      <c r="AH83" s="189">
        <f t="shared" si="7"/>
        <v>3</v>
      </c>
      <c r="AI83" s="190">
        <f t="shared" si="6"/>
        <v>0</v>
      </c>
    </row>
    <row r="84" spans="1:35" s="191" customFormat="1" ht="13.5" x14ac:dyDescent="0.25">
      <c r="A84" s="151" t="s">
        <v>973</v>
      </c>
      <c r="B84" s="151" t="s">
        <v>667</v>
      </c>
      <c r="C84" s="151" t="s">
        <v>973</v>
      </c>
      <c r="D84" s="151" t="s">
        <v>771</v>
      </c>
      <c r="E84" s="151" t="s">
        <v>669</v>
      </c>
      <c r="F84" s="151" t="s">
        <v>669</v>
      </c>
      <c r="G84" s="151" t="s">
        <v>670</v>
      </c>
      <c r="H84" s="181">
        <v>1.95</v>
      </c>
      <c r="I84" s="164" t="s">
        <v>2405</v>
      </c>
      <c r="J84" s="151">
        <v>1</v>
      </c>
      <c r="K84" s="182">
        <v>2021</v>
      </c>
      <c r="L84" s="151" t="s">
        <v>974</v>
      </c>
      <c r="M84" s="151" t="s">
        <v>797</v>
      </c>
      <c r="N84" s="183" t="s">
        <v>975</v>
      </c>
      <c r="O84" s="164" t="s">
        <v>2404</v>
      </c>
      <c r="P84" s="151" t="s">
        <v>674</v>
      </c>
      <c r="Q84" s="182">
        <v>1987</v>
      </c>
      <c r="R84" s="151">
        <v>4</v>
      </c>
      <c r="S84" s="151"/>
      <c r="T84" s="151"/>
      <c r="U84" s="151"/>
      <c r="V84" s="151"/>
      <c r="W84" s="151"/>
      <c r="X84" s="182">
        <v>0</v>
      </c>
      <c r="Y84" s="182">
        <v>0</v>
      </c>
      <c r="Z84" s="184" t="s">
        <v>776</v>
      </c>
      <c r="AA84" s="168">
        <v>2022</v>
      </c>
      <c r="AB84" s="185">
        <v>2</v>
      </c>
      <c r="AC84" s="185">
        <v>4</v>
      </c>
      <c r="AD84" s="186" t="b">
        <f>IF(ISBLANK(GroupMember[[#This Row],[1. Identifiant interne d’exploitation agricole*]]),"",IF(ISERROR(MATCH(GroupMember[[#This Row],[1. Identifiant interne d’exploitation agricole*]],CertifiedCrop[1. Identifiant interne d’exploitation agricole*],0)),FALSE,TRUE))</f>
        <v>1</v>
      </c>
      <c r="AE84" s="186" t="b">
        <f>IF(ISBLANK(GroupMember[[#This Row],[1. Identifiant interne d’exploitation agricole*]]),"",IF(ISERROR(MATCH(GroupMember[[#This Row],[1. Identifiant interne d’exploitation agricole*]],FarmUnit[1. Identifiant interne d’exploitation agricole*],0)),FALSE,TRUE))</f>
        <v>1</v>
      </c>
      <c r="AF84" s="187" t="str">
        <f t="shared" si="4"/>
        <v>KOUASSI  KOUAME</v>
      </c>
      <c r="AG84" s="188" t="str">
        <f t="shared" si="5"/>
        <v>4/2/2022</v>
      </c>
      <c r="AH84" s="189">
        <f t="shared" si="7"/>
        <v>4</v>
      </c>
      <c r="AI84" s="190">
        <f t="shared" si="6"/>
        <v>0</v>
      </c>
    </row>
    <row r="85" spans="1:35" s="191" customFormat="1" ht="13.5" x14ac:dyDescent="0.25">
      <c r="A85" s="151" t="s">
        <v>976</v>
      </c>
      <c r="B85" s="151" t="s">
        <v>667</v>
      </c>
      <c r="C85" s="151" t="s">
        <v>976</v>
      </c>
      <c r="D85" s="151" t="s">
        <v>771</v>
      </c>
      <c r="E85" s="151" t="s">
        <v>669</v>
      </c>
      <c r="F85" s="151" t="s">
        <v>669</v>
      </c>
      <c r="G85" s="151" t="s">
        <v>670</v>
      </c>
      <c r="H85" s="181">
        <v>2.2400000000000002</v>
      </c>
      <c r="I85" s="164" t="s">
        <v>2405</v>
      </c>
      <c r="J85" s="151">
        <v>1</v>
      </c>
      <c r="K85" s="182">
        <v>2021</v>
      </c>
      <c r="L85" s="151" t="s">
        <v>977</v>
      </c>
      <c r="M85" s="151" t="s">
        <v>978</v>
      </c>
      <c r="N85" s="183" t="s">
        <v>979</v>
      </c>
      <c r="O85" s="164" t="s">
        <v>2404</v>
      </c>
      <c r="P85" s="151" t="s">
        <v>674</v>
      </c>
      <c r="Q85" s="182">
        <v>1974</v>
      </c>
      <c r="R85" s="151">
        <v>7</v>
      </c>
      <c r="S85" s="151"/>
      <c r="T85" s="151"/>
      <c r="U85" s="151"/>
      <c r="V85" s="151"/>
      <c r="W85" s="151"/>
      <c r="X85" s="182">
        <v>0</v>
      </c>
      <c r="Y85" s="182">
        <v>0</v>
      </c>
      <c r="Z85" s="184" t="s">
        <v>776</v>
      </c>
      <c r="AA85" s="168">
        <v>2022</v>
      </c>
      <c r="AB85" s="185">
        <v>2</v>
      </c>
      <c r="AC85" s="185">
        <v>11</v>
      </c>
      <c r="AD85" s="186" t="b">
        <f>IF(ISBLANK(GroupMember[[#This Row],[1. Identifiant interne d’exploitation agricole*]]),"",IF(ISERROR(MATCH(GroupMember[[#This Row],[1. Identifiant interne d’exploitation agricole*]],CertifiedCrop[1. Identifiant interne d’exploitation agricole*],0)),FALSE,TRUE))</f>
        <v>1</v>
      </c>
      <c r="AE85" s="186" t="b">
        <f>IF(ISBLANK(GroupMember[[#This Row],[1. Identifiant interne d’exploitation agricole*]]),"",IF(ISERROR(MATCH(GroupMember[[#This Row],[1. Identifiant interne d’exploitation agricole*]],FarmUnit[1. Identifiant interne d’exploitation agricole*],0)),FALSE,TRUE))</f>
        <v>1</v>
      </c>
      <c r="AF85" s="187" t="str">
        <f t="shared" si="4"/>
        <v>FAISAN OUATTARA</v>
      </c>
      <c r="AG85" s="188" t="str">
        <f t="shared" si="5"/>
        <v>11/2/2022</v>
      </c>
      <c r="AH85" s="189">
        <f t="shared" si="7"/>
        <v>4</v>
      </c>
      <c r="AI85" s="190">
        <f t="shared" si="6"/>
        <v>0</v>
      </c>
    </row>
    <row r="86" spans="1:35" s="191" customFormat="1" ht="13.5" x14ac:dyDescent="0.25">
      <c r="A86" s="151" t="s">
        <v>980</v>
      </c>
      <c r="B86" s="151" t="s">
        <v>667</v>
      </c>
      <c r="C86" s="151" t="s">
        <v>980</v>
      </c>
      <c r="D86" s="151" t="s">
        <v>771</v>
      </c>
      <c r="E86" s="151" t="s">
        <v>669</v>
      </c>
      <c r="F86" s="151" t="s">
        <v>669</v>
      </c>
      <c r="G86" s="151" t="s">
        <v>670</v>
      </c>
      <c r="H86" s="181">
        <v>1.6</v>
      </c>
      <c r="I86" s="164" t="s">
        <v>2405</v>
      </c>
      <c r="J86" s="151">
        <v>1</v>
      </c>
      <c r="K86" s="182">
        <v>2021</v>
      </c>
      <c r="L86" s="151" t="s">
        <v>981</v>
      </c>
      <c r="M86" s="151" t="s">
        <v>702</v>
      </c>
      <c r="N86" s="183" t="s">
        <v>982</v>
      </c>
      <c r="O86" s="164" t="s">
        <v>2404</v>
      </c>
      <c r="P86" s="151" t="s">
        <v>674</v>
      </c>
      <c r="Q86" s="182">
        <v>1992</v>
      </c>
      <c r="R86" s="151">
        <v>3</v>
      </c>
      <c r="S86" s="151"/>
      <c r="T86" s="151"/>
      <c r="U86" s="151"/>
      <c r="V86" s="151"/>
      <c r="W86" s="151"/>
      <c r="X86" s="182">
        <v>0</v>
      </c>
      <c r="Y86" s="182">
        <v>0</v>
      </c>
      <c r="Z86" s="184" t="s">
        <v>776</v>
      </c>
      <c r="AA86" s="168">
        <v>2022</v>
      </c>
      <c r="AB86" s="185">
        <v>1</v>
      </c>
      <c r="AC86" s="185">
        <v>24</v>
      </c>
      <c r="AD86" s="186" t="b">
        <f>IF(ISBLANK(GroupMember[[#This Row],[1. Identifiant interne d’exploitation agricole*]]),"",IF(ISERROR(MATCH(GroupMember[[#This Row],[1. Identifiant interne d’exploitation agricole*]],CertifiedCrop[1. Identifiant interne d’exploitation agricole*],0)),FALSE,TRUE))</f>
        <v>1</v>
      </c>
      <c r="AE86" s="186" t="b">
        <f>IF(ISBLANK(GroupMember[[#This Row],[1. Identifiant interne d’exploitation agricole*]]),"",IF(ISERROR(MATCH(GroupMember[[#This Row],[1. Identifiant interne d’exploitation agricole*]],FarmUnit[1. Identifiant interne d’exploitation agricole*],0)),FALSE,TRUE))</f>
        <v>1</v>
      </c>
      <c r="AF86" s="187" t="str">
        <f t="shared" si="4"/>
        <v>KOUAME KOLO KOFFI</v>
      </c>
      <c r="AG86" s="188" t="str">
        <f t="shared" si="5"/>
        <v>24/1/2022</v>
      </c>
      <c r="AH86" s="189">
        <f t="shared" si="7"/>
        <v>4</v>
      </c>
      <c r="AI86" s="190">
        <f t="shared" si="6"/>
        <v>0</v>
      </c>
    </row>
    <row r="87" spans="1:35" s="191" customFormat="1" ht="13.5" x14ac:dyDescent="0.25">
      <c r="A87" s="151" t="s">
        <v>983</v>
      </c>
      <c r="B87" s="151" t="s">
        <v>667</v>
      </c>
      <c r="C87" s="151" t="s">
        <v>983</v>
      </c>
      <c r="D87" s="151" t="s">
        <v>771</v>
      </c>
      <c r="E87" s="151" t="s">
        <v>669</v>
      </c>
      <c r="F87" s="151" t="s">
        <v>669</v>
      </c>
      <c r="G87" s="151" t="s">
        <v>670</v>
      </c>
      <c r="H87" s="181">
        <v>0.52</v>
      </c>
      <c r="I87" s="164" t="s">
        <v>2405</v>
      </c>
      <c r="J87" s="151">
        <v>1</v>
      </c>
      <c r="K87" s="182">
        <v>2021</v>
      </c>
      <c r="L87" s="151" t="s">
        <v>984</v>
      </c>
      <c r="M87" s="151" t="s">
        <v>797</v>
      </c>
      <c r="N87" s="215" t="s">
        <v>2444</v>
      </c>
      <c r="O87" s="151" t="s">
        <v>947</v>
      </c>
      <c r="P87" s="151" t="s">
        <v>674</v>
      </c>
      <c r="Q87" s="182">
        <v>1983</v>
      </c>
      <c r="R87" s="151">
        <v>10</v>
      </c>
      <c r="S87" s="151"/>
      <c r="T87" s="151"/>
      <c r="U87" s="151"/>
      <c r="V87" s="151"/>
      <c r="W87" s="151"/>
      <c r="X87" s="182">
        <v>0</v>
      </c>
      <c r="Y87" s="182">
        <v>0</v>
      </c>
      <c r="Z87" s="184" t="s">
        <v>776</v>
      </c>
      <c r="AA87" s="168">
        <v>2022</v>
      </c>
      <c r="AB87" s="185">
        <v>2</v>
      </c>
      <c r="AC87" s="185">
        <v>21</v>
      </c>
      <c r="AD87" s="186" t="b">
        <f>IF(ISBLANK(GroupMember[[#This Row],[1. Identifiant interne d’exploitation agricole*]]),"",IF(ISERROR(MATCH(GroupMember[[#This Row],[1. Identifiant interne d’exploitation agricole*]],CertifiedCrop[1. Identifiant interne d’exploitation agricole*],0)),FALSE,TRUE))</f>
        <v>1</v>
      </c>
      <c r="AE87" s="186" t="b">
        <f>IF(ISBLANK(GroupMember[[#This Row],[1. Identifiant interne d’exploitation agricole*]]),"",IF(ISERROR(MATCH(GroupMember[[#This Row],[1. Identifiant interne d’exploitation agricole*]],FarmUnit[1. Identifiant interne d’exploitation agricole*],0)),FALSE,TRUE))</f>
        <v>1</v>
      </c>
      <c r="AF87" s="187" t="str">
        <f t="shared" si="4"/>
        <v>KOUASSI JO KOUAME</v>
      </c>
      <c r="AG87" s="188" t="str">
        <f t="shared" si="5"/>
        <v>21/2/2022</v>
      </c>
      <c r="AH87" s="189">
        <f t="shared" si="7"/>
        <v>4</v>
      </c>
      <c r="AI87" s="190">
        <f t="shared" si="6"/>
        <v>0</v>
      </c>
    </row>
    <row r="88" spans="1:35" s="191" customFormat="1" ht="13.5" x14ac:dyDescent="0.25">
      <c r="A88" s="151" t="s">
        <v>985</v>
      </c>
      <c r="B88" s="151" t="s">
        <v>667</v>
      </c>
      <c r="C88" s="151" t="s">
        <v>985</v>
      </c>
      <c r="D88" s="151" t="s">
        <v>771</v>
      </c>
      <c r="E88" s="151" t="s">
        <v>669</v>
      </c>
      <c r="F88" s="151" t="s">
        <v>669</v>
      </c>
      <c r="G88" s="151" t="s">
        <v>670</v>
      </c>
      <c r="H88" s="181">
        <v>2.38</v>
      </c>
      <c r="I88" s="164" t="s">
        <v>2405</v>
      </c>
      <c r="J88" s="151">
        <v>3</v>
      </c>
      <c r="K88" s="182">
        <v>2021</v>
      </c>
      <c r="L88" s="151" t="s">
        <v>986</v>
      </c>
      <c r="M88" s="151" t="s">
        <v>987</v>
      </c>
      <c r="N88" s="215" t="s">
        <v>2406</v>
      </c>
      <c r="O88" s="151" t="s">
        <v>988</v>
      </c>
      <c r="P88" s="151" t="s">
        <v>674</v>
      </c>
      <c r="Q88" s="182">
        <v>1952</v>
      </c>
      <c r="R88" s="151">
        <v>5</v>
      </c>
      <c r="S88" s="151"/>
      <c r="T88" s="151"/>
      <c r="U88" s="151"/>
      <c r="V88" s="151"/>
      <c r="W88" s="151"/>
      <c r="X88" s="182">
        <v>0</v>
      </c>
      <c r="Y88" s="182">
        <v>0</v>
      </c>
      <c r="Z88" s="184" t="s">
        <v>776</v>
      </c>
      <c r="AA88" s="168">
        <v>2022</v>
      </c>
      <c r="AB88" s="185">
        <v>2</v>
      </c>
      <c r="AC88" s="185">
        <v>22</v>
      </c>
      <c r="AD88" s="186" t="b">
        <f>IF(ISBLANK(GroupMember[[#This Row],[1. Identifiant interne d’exploitation agricole*]]),"",IF(ISERROR(MATCH(GroupMember[[#This Row],[1. Identifiant interne d’exploitation agricole*]],CertifiedCrop[1. Identifiant interne d’exploitation agricole*],0)),FALSE,TRUE))</f>
        <v>1</v>
      </c>
      <c r="AE88" s="186" t="b">
        <f>IF(ISBLANK(GroupMember[[#This Row],[1. Identifiant interne d’exploitation agricole*]]),"",IF(ISERROR(MATCH(GroupMember[[#This Row],[1. Identifiant interne d’exploitation agricole*]],FarmUnit[1. Identifiant interne d’exploitation agricole*],0)),FALSE,TRUE))</f>
        <v>1</v>
      </c>
      <c r="AF88" s="187" t="str">
        <f t="shared" si="4"/>
        <v>DALI DJATCHI</v>
      </c>
      <c r="AG88" s="188" t="str">
        <f t="shared" si="5"/>
        <v>22/2/2022</v>
      </c>
      <c r="AH88" s="189">
        <f t="shared" si="7"/>
        <v>1</v>
      </c>
      <c r="AI88" s="190">
        <f t="shared" si="6"/>
        <v>0</v>
      </c>
    </row>
    <row r="89" spans="1:35" s="191" customFormat="1" ht="13.5" x14ac:dyDescent="0.25">
      <c r="A89" s="151" t="s">
        <v>989</v>
      </c>
      <c r="B89" s="151" t="s">
        <v>667</v>
      </c>
      <c r="C89" s="151" t="s">
        <v>989</v>
      </c>
      <c r="D89" s="151" t="s">
        <v>771</v>
      </c>
      <c r="E89" s="151" t="s">
        <v>669</v>
      </c>
      <c r="F89" s="151" t="s">
        <v>669</v>
      </c>
      <c r="G89" s="151" t="s">
        <v>670</v>
      </c>
      <c r="H89" s="181">
        <v>3.7</v>
      </c>
      <c r="I89" s="164" t="s">
        <v>2405</v>
      </c>
      <c r="J89" s="151">
        <v>1</v>
      </c>
      <c r="K89" s="182">
        <v>2021</v>
      </c>
      <c r="L89" s="151" t="s">
        <v>990</v>
      </c>
      <c r="M89" s="151" t="s">
        <v>991</v>
      </c>
      <c r="N89" s="164" t="s">
        <v>2404</v>
      </c>
      <c r="O89" s="164" t="s">
        <v>2404</v>
      </c>
      <c r="P89" s="151" t="s">
        <v>674</v>
      </c>
      <c r="Q89" s="182">
        <v>1963</v>
      </c>
      <c r="R89" s="151">
        <v>8</v>
      </c>
      <c r="S89" s="151"/>
      <c r="T89" s="151"/>
      <c r="U89" s="151"/>
      <c r="V89" s="151"/>
      <c r="W89" s="151"/>
      <c r="X89" s="182">
        <v>0</v>
      </c>
      <c r="Y89" s="182">
        <v>0</v>
      </c>
      <c r="Z89" s="184" t="s">
        <v>776</v>
      </c>
      <c r="AA89" s="168">
        <v>2022</v>
      </c>
      <c r="AB89" s="185">
        <v>2</v>
      </c>
      <c r="AC89" s="185">
        <v>3</v>
      </c>
      <c r="AD89" s="186" t="b">
        <f>IF(ISBLANK(GroupMember[[#This Row],[1. Identifiant interne d’exploitation agricole*]]),"",IF(ISERROR(MATCH(GroupMember[[#This Row],[1. Identifiant interne d’exploitation agricole*]],CertifiedCrop[1. Identifiant interne d’exploitation agricole*],0)),FALSE,TRUE))</f>
        <v>1</v>
      </c>
      <c r="AE89" s="186" t="b">
        <f>IF(ISBLANK(GroupMember[[#This Row],[1. Identifiant interne d’exploitation agricole*]]),"",IF(ISERROR(MATCH(GroupMember[[#This Row],[1. Identifiant interne d’exploitation agricole*]],FarmUnit[1. Identifiant interne d’exploitation agricole*],0)),FALSE,TRUE))</f>
        <v>1</v>
      </c>
      <c r="AF89" s="187" t="str">
        <f t="shared" si="4"/>
        <v>GODEHI AIME DJAGOURI</v>
      </c>
      <c r="AG89" s="188" t="str">
        <f t="shared" si="5"/>
        <v>3/2/2022</v>
      </c>
      <c r="AH89" s="189">
        <f t="shared" si="7"/>
        <v>4</v>
      </c>
      <c r="AI89" s="190">
        <f t="shared" si="6"/>
        <v>0</v>
      </c>
    </row>
    <row r="90" spans="1:35" s="191" customFormat="1" ht="13.5" x14ac:dyDescent="0.25">
      <c r="A90" s="151" t="s">
        <v>992</v>
      </c>
      <c r="B90" s="151" t="s">
        <v>667</v>
      </c>
      <c r="C90" s="151" t="s">
        <v>992</v>
      </c>
      <c r="D90" s="151" t="s">
        <v>771</v>
      </c>
      <c r="E90" s="151" t="s">
        <v>669</v>
      </c>
      <c r="F90" s="151" t="s">
        <v>669</v>
      </c>
      <c r="G90" s="151" t="s">
        <v>670</v>
      </c>
      <c r="H90" s="181">
        <v>2.96</v>
      </c>
      <c r="I90" s="164" t="s">
        <v>2405</v>
      </c>
      <c r="J90" s="151">
        <v>1</v>
      </c>
      <c r="K90" s="182">
        <v>2021</v>
      </c>
      <c r="L90" s="151" t="s">
        <v>993</v>
      </c>
      <c r="M90" s="151" t="s">
        <v>994</v>
      </c>
      <c r="N90" s="215" t="s">
        <v>2445</v>
      </c>
      <c r="O90" s="151" t="s">
        <v>995</v>
      </c>
      <c r="P90" s="151" t="s">
        <v>674</v>
      </c>
      <c r="Q90" s="182">
        <v>1984</v>
      </c>
      <c r="R90" s="151">
        <v>7</v>
      </c>
      <c r="S90" s="151"/>
      <c r="T90" s="151"/>
      <c r="U90" s="151"/>
      <c r="V90" s="151"/>
      <c r="W90" s="151"/>
      <c r="X90" s="182">
        <v>0</v>
      </c>
      <c r="Y90" s="182">
        <v>0</v>
      </c>
      <c r="Z90" s="184" t="s">
        <v>776</v>
      </c>
      <c r="AA90" s="168">
        <v>2022</v>
      </c>
      <c r="AB90" s="185">
        <v>2</v>
      </c>
      <c r="AC90" s="185">
        <v>11</v>
      </c>
      <c r="AD90" s="186" t="b">
        <f>IF(ISBLANK(GroupMember[[#This Row],[1. Identifiant interne d’exploitation agricole*]]),"",IF(ISERROR(MATCH(GroupMember[[#This Row],[1. Identifiant interne d’exploitation agricole*]],CertifiedCrop[1. Identifiant interne d’exploitation agricole*],0)),FALSE,TRUE))</f>
        <v>1</v>
      </c>
      <c r="AE90" s="186" t="b">
        <f>IF(ISBLANK(GroupMember[[#This Row],[1. Identifiant interne d’exploitation agricole*]]),"",IF(ISERROR(MATCH(GroupMember[[#This Row],[1. Identifiant interne d’exploitation agricole*]],FarmUnit[1. Identifiant interne d’exploitation agricole*],0)),FALSE,TRUE))</f>
        <v>1</v>
      </c>
      <c r="AF90" s="187" t="str">
        <f t="shared" si="4"/>
        <v>LOHORE NICAISE GBADOUE</v>
      </c>
      <c r="AG90" s="188" t="str">
        <f t="shared" si="5"/>
        <v>11/2/2022</v>
      </c>
      <c r="AH90" s="189">
        <f t="shared" si="7"/>
        <v>4</v>
      </c>
      <c r="AI90" s="190">
        <f t="shared" si="6"/>
        <v>0</v>
      </c>
    </row>
    <row r="91" spans="1:35" s="191" customFormat="1" ht="25.5" x14ac:dyDescent="0.25">
      <c r="A91" s="151" t="s">
        <v>996</v>
      </c>
      <c r="B91" s="151" t="s">
        <v>667</v>
      </c>
      <c r="C91" s="151" t="s">
        <v>996</v>
      </c>
      <c r="D91" s="151" t="s">
        <v>771</v>
      </c>
      <c r="E91" s="151" t="s">
        <v>669</v>
      </c>
      <c r="F91" s="151" t="s">
        <v>669</v>
      </c>
      <c r="G91" s="151" t="s">
        <v>670</v>
      </c>
      <c r="H91" s="181">
        <v>4.29</v>
      </c>
      <c r="I91" s="164" t="s">
        <v>2405</v>
      </c>
      <c r="J91" s="151">
        <v>3</v>
      </c>
      <c r="K91" s="182">
        <v>2021</v>
      </c>
      <c r="L91" s="151" t="s">
        <v>997</v>
      </c>
      <c r="M91" s="151" t="s">
        <v>998</v>
      </c>
      <c r="N91" s="215" t="s">
        <v>2408</v>
      </c>
      <c r="O91" s="151" t="s">
        <v>2399</v>
      </c>
      <c r="P91" s="151" t="s">
        <v>674</v>
      </c>
      <c r="Q91" s="182">
        <v>1968</v>
      </c>
      <c r="R91" s="151">
        <v>14</v>
      </c>
      <c r="S91" s="151"/>
      <c r="T91" s="151"/>
      <c r="U91" s="151"/>
      <c r="V91" s="151"/>
      <c r="W91" s="151"/>
      <c r="X91" s="182">
        <v>0</v>
      </c>
      <c r="Y91" s="182">
        <v>0</v>
      </c>
      <c r="Z91" s="184" t="s">
        <v>776</v>
      </c>
      <c r="AA91" s="168">
        <v>2022</v>
      </c>
      <c r="AB91" s="185">
        <v>2</v>
      </c>
      <c r="AC91" s="185">
        <v>4</v>
      </c>
      <c r="AD91" s="186" t="b">
        <f>IF(ISBLANK(GroupMember[[#This Row],[1. Identifiant interne d’exploitation agricole*]]),"",IF(ISERROR(MATCH(GroupMember[[#This Row],[1. Identifiant interne d’exploitation agricole*]],CertifiedCrop[1. Identifiant interne d’exploitation agricole*],0)),FALSE,TRUE))</f>
        <v>1</v>
      </c>
      <c r="AE91" s="186" t="b">
        <f>IF(ISBLANK(GroupMember[[#This Row],[1. Identifiant interne d’exploitation agricole*]]),"",IF(ISERROR(MATCH(GroupMember[[#This Row],[1. Identifiant interne d’exploitation agricole*]],FarmUnit[1. Identifiant interne d’exploitation agricole*],0)),FALSE,TRUE))</f>
        <v>1</v>
      </c>
      <c r="AF91" s="187" t="str">
        <f t="shared" si="4"/>
        <v>CHRISTIAN ARISTIDE GNAHOUA</v>
      </c>
      <c r="AG91" s="188" t="str">
        <f t="shared" si="5"/>
        <v>4/2/2022</v>
      </c>
      <c r="AH91" s="189">
        <f t="shared" si="7"/>
        <v>4</v>
      </c>
      <c r="AI91" s="190">
        <f t="shared" si="6"/>
        <v>0</v>
      </c>
    </row>
    <row r="92" spans="1:35" s="191" customFormat="1" ht="13.5" x14ac:dyDescent="0.25">
      <c r="A92" s="151" t="s">
        <v>999</v>
      </c>
      <c r="B92" s="151" t="s">
        <v>667</v>
      </c>
      <c r="C92" s="151" t="s">
        <v>999</v>
      </c>
      <c r="D92" s="151" t="s">
        <v>771</v>
      </c>
      <c r="E92" s="151" t="s">
        <v>669</v>
      </c>
      <c r="F92" s="151" t="s">
        <v>669</v>
      </c>
      <c r="G92" s="151" t="s">
        <v>670</v>
      </c>
      <c r="H92" s="181">
        <v>3.51</v>
      </c>
      <c r="I92" s="164" t="s">
        <v>2405</v>
      </c>
      <c r="J92" s="151">
        <v>1</v>
      </c>
      <c r="K92" s="182">
        <v>2021</v>
      </c>
      <c r="L92" s="151" t="s">
        <v>1000</v>
      </c>
      <c r="M92" s="151" t="s">
        <v>1001</v>
      </c>
      <c r="N92" s="215" t="s">
        <v>2409</v>
      </c>
      <c r="O92" s="151" t="s">
        <v>1002</v>
      </c>
      <c r="P92" s="151" t="s">
        <v>674</v>
      </c>
      <c r="Q92" s="182">
        <v>1988</v>
      </c>
      <c r="R92" s="151">
        <v>6</v>
      </c>
      <c r="S92" s="151"/>
      <c r="T92" s="151"/>
      <c r="U92" s="151"/>
      <c r="V92" s="151"/>
      <c r="W92" s="151"/>
      <c r="X92" s="182">
        <v>0</v>
      </c>
      <c r="Y92" s="182">
        <v>0</v>
      </c>
      <c r="Z92" s="184" t="s">
        <v>776</v>
      </c>
      <c r="AA92" s="168">
        <v>2022</v>
      </c>
      <c r="AB92" s="185">
        <v>2</v>
      </c>
      <c r="AC92" s="185">
        <v>11</v>
      </c>
      <c r="AD92" s="186" t="b">
        <f>IF(ISBLANK(GroupMember[[#This Row],[1. Identifiant interne d’exploitation agricole*]]),"",IF(ISERROR(MATCH(GroupMember[[#This Row],[1. Identifiant interne d’exploitation agricole*]],CertifiedCrop[1. Identifiant interne d’exploitation agricole*],0)),FALSE,TRUE))</f>
        <v>1</v>
      </c>
      <c r="AE92" s="186" t="b">
        <f>IF(ISBLANK(GroupMember[[#This Row],[1. Identifiant interne d’exploitation agricole*]]),"",IF(ISERROR(MATCH(GroupMember[[#This Row],[1. Identifiant interne d’exploitation agricole*]],FarmUnit[1. Identifiant interne d’exploitation agricole*],0)),FALSE,TRUE))</f>
        <v>1</v>
      </c>
      <c r="AF92" s="187" t="str">
        <f t="shared" si="4"/>
        <v>SANSAN LUCIEN HIEN</v>
      </c>
      <c r="AG92" s="188" t="str">
        <f t="shared" si="5"/>
        <v>11/2/2022</v>
      </c>
      <c r="AH92" s="189">
        <f t="shared" si="7"/>
        <v>4</v>
      </c>
      <c r="AI92" s="190">
        <f t="shared" si="6"/>
        <v>0</v>
      </c>
    </row>
    <row r="93" spans="1:35" s="191" customFormat="1" ht="13.5" x14ac:dyDescent="0.25">
      <c r="A93" s="151" t="s">
        <v>1003</v>
      </c>
      <c r="B93" s="151" t="s">
        <v>667</v>
      </c>
      <c r="C93" s="151" t="s">
        <v>1003</v>
      </c>
      <c r="D93" s="151" t="s">
        <v>771</v>
      </c>
      <c r="E93" s="151" t="s">
        <v>669</v>
      </c>
      <c r="F93" s="151" t="s">
        <v>669</v>
      </c>
      <c r="G93" s="151" t="s">
        <v>670</v>
      </c>
      <c r="H93" s="181">
        <v>4.5999999999999996</v>
      </c>
      <c r="I93" s="164" t="s">
        <v>2405</v>
      </c>
      <c r="J93" s="151">
        <v>1</v>
      </c>
      <c r="K93" s="182">
        <v>2021</v>
      </c>
      <c r="L93" s="151" t="s">
        <v>1004</v>
      </c>
      <c r="M93" s="151" t="s">
        <v>702</v>
      </c>
      <c r="N93" s="215" t="s">
        <v>2410</v>
      </c>
      <c r="O93" s="164" t="s">
        <v>2404</v>
      </c>
      <c r="P93" s="151" t="s">
        <v>674</v>
      </c>
      <c r="Q93" s="182">
        <v>1970</v>
      </c>
      <c r="R93" s="151">
        <v>4</v>
      </c>
      <c r="S93" s="151"/>
      <c r="T93" s="151"/>
      <c r="U93" s="151"/>
      <c r="V93" s="151"/>
      <c r="W93" s="151"/>
      <c r="X93" s="182">
        <v>0</v>
      </c>
      <c r="Y93" s="182">
        <v>0</v>
      </c>
      <c r="Z93" s="184" t="s">
        <v>776</v>
      </c>
      <c r="AA93" s="168">
        <v>2022</v>
      </c>
      <c r="AB93" s="185">
        <v>2</v>
      </c>
      <c r="AC93" s="185">
        <v>14</v>
      </c>
      <c r="AD93" s="186" t="b">
        <f>IF(ISBLANK(GroupMember[[#This Row],[1. Identifiant interne d’exploitation agricole*]]),"",IF(ISERROR(MATCH(GroupMember[[#This Row],[1. Identifiant interne d’exploitation agricole*]],CertifiedCrop[1. Identifiant interne d’exploitation agricole*],0)),FALSE,TRUE))</f>
        <v>1</v>
      </c>
      <c r="AE93" s="186" t="b">
        <f>IF(ISBLANK(GroupMember[[#This Row],[1. Identifiant interne d’exploitation agricole*]]),"",IF(ISERROR(MATCH(GroupMember[[#This Row],[1. Identifiant interne d’exploitation agricole*]],FarmUnit[1. Identifiant interne d’exploitation agricole*],0)),FALSE,TRUE))</f>
        <v>1</v>
      </c>
      <c r="AF93" s="187" t="str">
        <f t="shared" si="4"/>
        <v>KOFFI  KOFFI</v>
      </c>
      <c r="AG93" s="188" t="str">
        <f t="shared" si="5"/>
        <v>14/2/2022</v>
      </c>
      <c r="AH93" s="189">
        <f t="shared" si="7"/>
        <v>4</v>
      </c>
      <c r="AI93" s="190">
        <f t="shared" si="6"/>
        <v>0</v>
      </c>
    </row>
    <row r="94" spans="1:35" s="191" customFormat="1" ht="13.5" x14ac:dyDescent="0.25">
      <c r="A94" s="151" t="s">
        <v>1005</v>
      </c>
      <c r="B94" s="151" t="s">
        <v>667</v>
      </c>
      <c r="C94" s="151" t="s">
        <v>1005</v>
      </c>
      <c r="D94" s="151" t="s">
        <v>771</v>
      </c>
      <c r="E94" s="151" t="s">
        <v>669</v>
      </c>
      <c r="F94" s="151" t="s">
        <v>669</v>
      </c>
      <c r="G94" s="151" t="s">
        <v>670</v>
      </c>
      <c r="H94" s="181">
        <v>4.4830000000000005</v>
      </c>
      <c r="I94" s="164" t="s">
        <v>2405</v>
      </c>
      <c r="J94" s="151">
        <v>2</v>
      </c>
      <c r="K94" s="182">
        <v>2021</v>
      </c>
      <c r="L94" s="151" t="s">
        <v>1006</v>
      </c>
      <c r="M94" s="151" t="s">
        <v>1007</v>
      </c>
      <c r="N94" s="215" t="s">
        <v>2407</v>
      </c>
      <c r="O94" s="164" t="s">
        <v>2404</v>
      </c>
      <c r="P94" s="151" t="s">
        <v>674</v>
      </c>
      <c r="Q94" s="182">
        <v>1980</v>
      </c>
      <c r="R94" s="151">
        <v>3</v>
      </c>
      <c r="S94" s="151"/>
      <c r="T94" s="151"/>
      <c r="U94" s="151"/>
      <c r="V94" s="151"/>
      <c r="W94" s="151"/>
      <c r="X94" s="182">
        <v>0</v>
      </c>
      <c r="Y94" s="182">
        <v>0</v>
      </c>
      <c r="Z94" s="184" t="s">
        <v>776</v>
      </c>
      <c r="AA94" s="168">
        <v>2022</v>
      </c>
      <c r="AB94" s="185">
        <v>1</v>
      </c>
      <c r="AC94" s="185">
        <v>31</v>
      </c>
      <c r="AD94" s="186" t="b">
        <f>IF(ISBLANK(GroupMember[[#This Row],[1. Identifiant interne d’exploitation agricole*]]),"",IF(ISERROR(MATCH(GroupMember[[#This Row],[1. Identifiant interne d’exploitation agricole*]],CertifiedCrop[1. Identifiant interne d’exploitation agricole*],0)),FALSE,TRUE))</f>
        <v>1</v>
      </c>
      <c r="AE94" s="186" t="b">
        <f>IF(ISBLANK(GroupMember[[#This Row],[1. Identifiant interne d’exploitation agricole*]]),"",IF(ISERROR(MATCH(GroupMember[[#This Row],[1. Identifiant interne d’exploitation agricole*]],FarmUnit[1. Identifiant interne d’exploitation agricole*],0)),FALSE,TRUE))</f>
        <v>1</v>
      </c>
      <c r="AF94" s="187" t="str">
        <f t="shared" si="4"/>
        <v>KRAGBA FRANCK KRAGBA</v>
      </c>
      <c r="AG94" s="188" t="str">
        <f t="shared" si="5"/>
        <v>31/1/2022</v>
      </c>
      <c r="AH94" s="189">
        <f t="shared" si="7"/>
        <v>5</v>
      </c>
      <c r="AI94" s="190">
        <f t="shared" si="6"/>
        <v>0</v>
      </c>
    </row>
    <row r="95" spans="1:35" s="191" customFormat="1" ht="13.5" x14ac:dyDescent="0.25">
      <c r="A95" s="151" t="s">
        <v>1008</v>
      </c>
      <c r="B95" s="151" t="s">
        <v>667</v>
      </c>
      <c r="C95" s="151" t="s">
        <v>1008</v>
      </c>
      <c r="D95" s="151" t="s">
        <v>771</v>
      </c>
      <c r="E95" s="151" t="s">
        <v>669</v>
      </c>
      <c r="F95" s="151" t="s">
        <v>669</v>
      </c>
      <c r="G95" s="151" t="s">
        <v>670</v>
      </c>
      <c r="H95" s="181">
        <v>5.34</v>
      </c>
      <c r="I95" s="164" t="s">
        <v>2405</v>
      </c>
      <c r="J95" s="151">
        <v>2</v>
      </c>
      <c r="K95" s="182">
        <v>2021</v>
      </c>
      <c r="L95" s="151" t="s">
        <v>1009</v>
      </c>
      <c r="M95" s="151" t="s">
        <v>1007</v>
      </c>
      <c r="N95" s="215" t="s">
        <v>2411</v>
      </c>
      <c r="O95" s="151" t="s">
        <v>1010</v>
      </c>
      <c r="P95" s="151" t="s">
        <v>674</v>
      </c>
      <c r="Q95" s="182">
        <v>1962</v>
      </c>
      <c r="R95" s="151">
        <v>8</v>
      </c>
      <c r="S95" s="151"/>
      <c r="T95" s="151"/>
      <c r="U95" s="151"/>
      <c r="V95" s="151"/>
      <c r="W95" s="151"/>
      <c r="X95" s="182">
        <v>0</v>
      </c>
      <c r="Y95" s="182">
        <v>0</v>
      </c>
      <c r="Z95" s="184" t="s">
        <v>776</v>
      </c>
      <c r="AA95" s="168">
        <v>2022</v>
      </c>
      <c r="AB95" s="185">
        <v>2</v>
      </c>
      <c r="AC95" s="185">
        <v>18</v>
      </c>
      <c r="AD95" s="186" t="b">
        <f>IF(ISBLANK(GroupMember[[#This Row],[1. Identifiant interne d’exploitation agricole*]]),"",IF(ISERROR(MATCH(GroupMember[[#This Row],[1. Identifiant interne d’exploitation agricole*]],CertifiedCrop[1. Identifiant interne d’exploitation agricole*],0)),FALSE,TRUE))</f>
        <v>1</v>
      </c>
      <c r="AE95" s="186" t="b">
        <f>IF(ISBLANK(GroupMember[[#This Row],[1. Identifiant interne d’exploitation agricole*]]),"",IF(ISERROR(MATCH(GroupMember[[#This Row],[1. Identifiant interne d’exploitation agricole*]],FarmUnit[1. Identifiant interne d’exploitation agricole*],0)),FALSE,TRUE))</f>
        <v>1</v>
      </c>
      <c r="AF95" s="187" t="str">
        <f t="shared" si="4"/>
        <v>LOHORE SYLVAIN KRAGBA</v>
      </c>
      <c r="AG95" s="188" t="str">
        <f t="shared" si="5"/>
        <v>18/2/2022</v>
      </c>
      <c r="AH95" s="189">
        <f t="shared" si="7"/>
        <v>4</v>
      </c>
      <c r="AI95" s="190">
        <f t="shared" si="6"/>
        <v>0</v>
      </c>
    </row>
    <row r="96" spans="1:35" s="191" customFormat="1" ht="13.5" x14ac:dyDescent="0.25">
      <c r="A96" s="151" t="s">
        <v>1011</v>
      </c>
      <c r="B96" s="151" t="s">
        <v>667</v>
      </c>
      <c r="C96" s="151" t="s">
        <v>1011</v>
      </c>
      <c r="D96" s="151" t="s">
        <v>771</v>
      </c>
      <c r="E96" s="151" t="s">
        <v>669</v>
      </c>
      <c r="F96" s="151" t="s">
        <v>669</v>
      </c>
      <c r="G96" s="151" t="s">
        <v>670</v>
      </c>
      <c r="H96" s="181">
        <v>5.35</v>
      </c>
      <c r="I96" s="164" t="s">
        <v>2405</v>
      </c>
      <c r="J96" s="151">
        <v>2</v>
      </c>
      <c r="K96" s="182">
        <v>2021</v>
      </c>
      <c r="L96" s="151" t="s">
        <v>1012</v>
      </c>
      <c r="M96" s="151" t="s">
        <v>1013</v>
      </c>
      <c r="N96" s="215" t="s">
        <v>2412</v>
      </c>
      <c r="O96" s="151" t="s">
        <v>1014</v>
      </c>
      <c r="P96" s="151" t="s">
        <v>674</v>
      </c>
      <c r="Q96" s="182">
        <v>1971</v>
      </c>
      <c r="R96" s="151">
        <v>12</v>
      </c>
      <c r="S96" s="151"/>
      <c r="T96" s="151"/>
      <c r="U96" s="151"/>
      <c r="V96" s="151"/>
      <c r="W96" s="151"/>
      <c r="X96" s="182">
        <v>0</v>
      </c>
      <c r="Y96" s="182">
        <v>0</v>
      </c>
      <c r="Z96" s="184" t="s">
        <v>776</v>
      </c>
      <c r="AA96" s="168">
        <v>2022</v>
      </c>
      <c r="AB96" s="185">
        <v>1</v>
      </c>
      <c r="AC96" s="185">
        <v>26</v>
      </c>
      <c r="AD96" s="186" t="b">
        <f>IF(ISBLANK(GroupMember[[#This Row],[1. Identifiant interne d’exploitation agricole*]]),"",IF(ISERROR(MATCH(GroupMember[[#This Row],[1. Identifiant interne d’exploitation agricole*]],CertifiedCrop[1. Identifiant interne d’exploitation agricole*],0)),FALSE,TRUE))</f>
        <v>1</v>
      </c>
      <c r="AE96" s="186" t="b">
        <f>IF(ISBLANK(GroupMember[[#This Row],[1. Identifiant interne d’exploitation agricole*]]),"",IF(ISERROR(MATCH(GroupMember[[#This Row],[1. Identifiant interne d’exploitation agricole*]],FarmUnit[1. Identifiant interne d’exploitation agricole*],0)),FALSE,TRUE))</f>
        <v>1</v>
      </c>
      <c r="AF96" s="187" t="str">
        <f t="shared" si="4"/>
        <v>TOHOURI ALEXIS MAKAGNON</v>
      </c>
      <c r="AG96" s="188" t="str">
        <f t="shared" si="5"/>
        <v>26/1/2022</v>
      </c>
      <c r="AH96" s="189">
        <f t="shared" si="7"/>
        <v>5</v>
      </c>
      <c r="AI96" s="190">
        <f t="shared" si="6"/>
        <v>0</v>
      </c>
    </row>
    <row r="97" spans="1:35" s="191" customFormat="1" ht="25.5" x14ac:dyDescent="0.25">
      <c r="A97" s="151" t="s">
        <v>1015</v>
      </c>
      <c r="B97" s="151" t="s">
        <v>667</v>
      </c>
      <c r="C97" s="151" t="s">
        <v>1015</v>
      </c>
      <c r="D97" s="151" t="s">
        <v>771</v>
      </c>
      <c r="E97" s="151" t="s">
        <v>669</v>
      </c>
      <c r="F97" s="151" t="s">
        <v>669</v>
      </c>
      <c r="G97" s="151" t="s">
        <v>670</v>
      </c>
      <c r="H97" s="181">
        <v>4.17</v>
      </c>
      <c r="I97" s="164" t="s">
        <v>2405</v>
      </c>
      <c r="J97" s="151">
        <v>1</v>
      </c>
      <c r="K97" s="182">
        <v>2021</v>
      </c>
      <c r="L97" s="151" t="s">
        <v>851</v>
      </c>
      <c r="M97" s="151" t="s">
        <v>1016</v>
      </c>
      <c r="N97" s="164" t="s">
        <v>2404</v>
      </c>
      <c r="O97" s="151" t="s">
        <v>1017</v>
      </c>
      <c r="P97" s="151" t="s">
        <v>674</v>
      </c>
      <c r="Q97" s="182">
        <v>1990</v>
      </c>
      <c r="R97" s="151">
        <v>3</v>
      </c>
      <c r="S97" s="151"/>
      <c r="T97" s="151"/>
      <c r="U97" s="151"/>
      <c r="V97" s="151"/>
      <c r="W97" s="151"/>
      <c r="X97" s="182">
        <v>0</v>
      </c>
      <c r="Y97" s="182">
        <v>0</v>
      </c>
      <c r="Z97" s="184" t="s">
        <v>776</v>
      </c>
      <c r="AA97" s="168">
        <v>2022</v>
      </c>
      <c r="AB97" s="185">
        <v>2</v>
      </c>
      <c r="AC97" s="185">
        <v>14</v>
      </c>
      <c r="AD97" s="186" t="b">
        <f>IF(ISBLANK(GroupMember[[#This Row],[1. Identifiant interne d’exploitation agricole*]]),"",IF(ISERROR(MATCH(GroupMember[[#This Row],[1. Identifiant interne d’exploitation agricole*]],CertifiedCrop[1. Identifiant interne d’exploitation agricole*],0)),FALSE,TRUE))</f>
        <v>1</v>
      </c>
      <c r="AE97" s="186" t="b">
        <f>IF(ISBLANK(GroupMember[[#This Row],[1. Identifiant interne d’exploitation agricole*]]),"",IF(ISERROR(MATCH(GroupMember[[#This Row],[1. Identifiant interne d’exploitation agricole*]],FarmUnit[1. Identifiant interne d’exploitation agricole*],0)),FALSE,TRUE))</f>
        <v>1</v>
      </c>
      <c r="AF97" s="187" t="str">
        <f t="shared" si="4"/>
        <v>SOULEYMANE TINTO</v>
      </c>
      <c r="AG97" s="188" t="str">
        <f t="shared" si="5"/>
        <v>14/2/2022</v>
      </c>
      <c r="AH97" s="189">
        <f t="shared" si="7"/>
        <v>4</v>
      </c>
      <c r="AI97" s="190">
        <f t="shared" si="6"/>
        <v>0</v>
      </c>
    </row>
    <row r="98" spans="1:35" s="191" customFormat="1" ht="13.5" x14ac:dyDescent="0.25">
      <c r="A98" s="151" t="s">
        <v>1018</v>
      </c>
      <c r="B98" s="151" t="s">
        <v>667</v>
      </c>
      <c r="C98" s="151" t="s">
        <v>1018</v>
      </c>
      <c r="D98" s="151" t="s">
        <v>771</v>
      </c>
      <c r="E98" s="151" t="s">
        <v>669</v>
      </c>
      <c r="F98" s="151" t="s">
        <v>669</v>
      </c>
      <c r="G98" s="151" t="s">
        <v>670</v>
      </c>
      <c r="H98" s="181">
        <v>4.66</v>
      </c>
      <c r="I98" s="164" t="s">
        <v>2405</v>
      </c>
      <c r="J98" s="151">
        <v>1</v>
      </c>
      <c r="K98" s="182">
        <v>2021</v>
      </c>
      <c r="L98" s="151" t="s">
        <v>1019</v>
      </c>
      <c r="M98" s="151" t="s">
        <v>1020</v>
      </c>
      <c r="N98" s="183" t="s">
        <v>1021</v>
      </c>
      <c r="O98" s="164" t="s">
        <v>2404</v>
      </c>
      <c r="P98" s="151" t="s">
        <v>674</v>
      </c>
      <c r="Q98" s="182">
        <v>1987</v>
      </c>
      <c r="R98" s="151">
        <v>2</v>
      </c>
      <c r="S98" s="151"/>
      <c r="T98" s="151"/>
      <c r="U98" s="151"/>
      <c r="V98" s="151"/>
      <c r="W98" s="151"/>
      <c r="X98" s="182">
        <v>0</v>
      </c>
      <c r="Y98" s="182">
        <v>0</v>
      </c>
      <c r="Z98" s="184" t="s">
        <v>776</v>
      </c>
      <c r="AA98" s="168">
        <v>2022</v>
      </c>
      <c r="AB98" s="185">
        <v>2</v>
      </c>
      <c r="AC98" s="185">
        <v>18</v>
      </c>
      <c r="AD98" s="186" t="b">
        <f>IF(ISBLANK(GroupMember[[#This Row],[1. Identifiant interne d’exploitation agricole*]]),"",IF(ISERROR(MATCH(GroupMember[[#This Row],[1. Identifiant interne d’exploitation agricole*]],CertifiedCrop[1. Identifiant interne d’exploitation agricole*],0)),FALSE,TRUE))</f>
        <v>1</v>
      </c>
      <c r="AE98" s="186" t="b">
        <f>IF(ISBLANK(GroupMember[[#This Row],[1. Identifiant interne d’exploitation agricole*]]),"",IF(ISERROR(MATCH(GroupMember[[#This Row],[1. Identifiant interne d’exploitation agricole*]],FarmUnit[1. Identifiant interne d’exploitation agricole*],0)),FALSE,TRUE))</f>
        <v>1</v>
      </c>
      <c r="AF98" s="187" t="str">
        <f t="shared" si="4"/>
        <v>BENOIT ZONGO</v>
      </c>
      <c r="AG98" s="188" t="str">
        <f t="shared" si="5"/>
        <v>18/2/2022</v>
      </c>
      <c r="AH98" s="189">
        <f t="shared" si="7"/>
        <v>4</v>
      </c>
      <c r="AI98" s="190">
        <f t="shared" si="6"/>
        <v>0</v>
      </c>
    </row>
    <row r="99" spans="1:35" s="191" customFormat="1" ht="25.5" x14ac:dyDescent="0.25">
      <c r="A99" s="151" t="s">
        <v>1022</v>
      </c>
      <c r="B99" s="151" t="s">
        <v>667</v>
      </c>
      <c r="C99" s="151" t="s">
        <v>1022</v>
      </c>
      <c r="D99" s="151" t="s">
        <v>771</v>
      </c>
      <c r="E99" s="151" t="s">
        <v>669</v>
      </c>
      <c r="F99" s="151" t="s">
        <v>669</v>
      </c>
      <c r="G99" s="151" t="s">
        <v>670</v>
      </c>
      <c r="H99" s="181">
        <v>3.4</v>
      </c>
      <c r="I99" s="164" t="s">
        <v>2405</v>
      </c>
      <c r="J99" s="151">
        <v>1</v>
      </c>
      <c r="K99" s="182">
        <v>2021</v>
      </c>
      <c r="L99" s="151" t="s">
        <v>1023</v>
      </c>
      <c r="M99" s="151" t="s">
        <v>1024</v>
      </c>
      <c r="N99" s="215" t="s">
        <v>2413</v>
      </c>
      <c r="O99" s="151" t="s">
        <v>1025</v>
      </c>
      <c r="P99" s="151" t="s">
        <v>674</v>
      </c>
      <c r="Q99" s="182">
        <v>1972</v>
      </c>
      <c r="R99" s="151">
        <v>4</v>
      </c>
      <c r="S99" s="151"/>
      <c r="T99" s="151"/>
      <c r="U99" s="151"/>
      <c r="V99" s="151"/>
      <c r="W99" s="151"/>
      <c r="X99" s="182">
        <v>0</v>
      </c>
      <c r="Y99" s="182">
        <v>0</v>
      </c>
      <c r="Z99" s="184" t="s">
        <v>776</v>
      </c>
      <c r="AA99" s="168">
        <v>2022</v>
      </c>
      <c r="AB99" s="185">
        <v>2</v>
      </c>
      <c r="AC99" s="185">
        <v>18</v>
      </c>
      <c r="AD99" s="186" t="b">
        <f>IF(ISBLANK(GroupMember[[#This Row],[1. Identifiant interne d’exploitation agricole*]]),"",IF(ISERROR(MATCH(GroupMember[[#This Row],[1. Identifiant interne d’exploitation agricole*]],CertifiedCrop[1. Identifiant interne d’exploitation agricole*],0)),FALSE,TRUE))</f>
        <v>1</v>
      </c>
      <c r="AE99" s="186" t="b">
        <f>IF(ISBLANK(GroupMember[[#This Row],[1. Identifiant interne d’exploitation agricole*]]),"",IF(ISERROR(MATCH(GroupMember[[#This Row],[1. Identifiant interne d’exploitation agricole*]],FarmUnit[1. Identifiant interne d’exploitation agricole*],0)),FALSE,TRUE))</f>
        <v>1</v>
      </c>
      <c r="AF99" s="187" t="str">
        <f t="shared" si="4"/>
        <v>YASSIA ZOROME</v>
      </c>
      <c r="AG99" s="188" t="str">
        <f t="shared" si="5"/>
        <v>18/2/2022</v>
      </c>
      <c r="AH99" s="189">
        <f t="shared" si="7"/>
        <v>4</v>
      </c>
      <c r="AI99" s="190">
        <f t="shared" si="6"/>
        <v>0</v>
      </c>
    </row>
    <row r="100" spans="1:35" s="191" customFormat="1" ht="25.5" x14ac:dyDescent="0.25">
      <c r="A100" s="151" t="s">
        <v>1026</v>
      </c>
      <c r="B100" s="151" t="s">
        <v>667</v>
      </c>
      <c r="C100" s="151" t="s">
        <v>1026</v>
      </c>
      <c r="D100" s="151" t="s">
        <v>771</v>
      </c>
      <c r="E100" s="151" t="s">
        <v>669</v>
      </c>
      <c r="F100" s="151" t="s">
        <v>669</v>
      </c>
      <c r="G100" s="151" t="s">
        <v>670</v>
      </c>
      <c r="H100" s="181">
        <v>3.73</v>
      </c>
      <c r="I100" s="164" t="s">
        <v>2405</v>
      </c>
      <c r="J100" s="151">
        <v>1</v>
      </c>
      <c r="K100" s="182">
        <v>2021</v>
      </c>
      <c r="L100" s="151" t="s">
        <v>1027</v>
      </c>
      <c r="M100" s="151" t="s">
        <v>1028</v>
      </c>
      <c r="N100" s="215" t="s">
        <v>2414</v>
      </c>
      <c r="O100" s="151" t="s">
        <v>1029</v>
      </c>
      <c r="P100" s="151" t="s">
        <v>674</v>
      </c>
      <c r="Q100" s="182">
        <v>1997</v>
      </c>
      <c r="R100" s="151">
        <v>2</v>
      </c>
      <c r="S100" s="151"/>
      <c r="T100" s="151"/>
      <c r="U100" s="151"/>
      <c r="V100" s="151"/>
      <c r="W100" s="151"/>
      <c r="X100" s="182">
        <v>0</v>
      </c>
      <c r="Y100" s="182">
        <v>0</v>
      </c>
      <c r="Z100" s="184" t="s">
        <v>776</v>
      </c>
      <c r="AA100" s="168">
        <v>2022</v>
      </c>
      <c r="AB100" s="185">
        <v>2</v>
      </c>
      <c r="AC100" s="185">
        <v>5</v>
      </c>
      <c r="AD100" s="186" t="b">
        <f>IF(ISBLANK(GroupMember[[#This Row],[1. Identifiant interne d’exploitation agricole*]]),"",IF(ISERROR(MATCH(GroupMember[[#This Row],[1. Identifiant interne d’exploitation agricole*]],CertifiedCrop[1. Identifiant interne d’exploitation agricole*],0)),FALSE,TRUE))</f>
        <v>1</v>
      </c>
      <c r="AE100" s="186" t="b">
        <f>IF(ISBLANK(GroupMember[[#This Row],[1. Identifiant interne d’exploitation agricole*]]),"",IF(ISERROR(MATCH(GroupMember[[#This Row],[1. Identifiant interne d’exploitation agricole*]],FarmUnit[1. Identifiant interne d’exploitation agricole*],0)),FALSE,TRUE))</f>
        <v>1</v>
      </c>
      <c r="AF100" s="187" t="str">
        <f t="shared" si="4"/>
        <v>MARTIN  BOUGMA</v>
      </c>
      <c r="AG100" s="188" t="str">
        <f t="shared" si="5"/>
        <v>5/2/2022</v>
      </c>
      <c r="AH100" s="189">
        <f t="shared" si="7"/>
        <v>3</v>
      </c>
      <c r="AI100" s="190">
        <f t="shared" si="6"/>
        <v>0</v>
      </c>
    </row>
    <row r="101" spans="1:35" s="191" customFormat="1" ht="13.5" x14ac:dyDescent="0.25">
      <c r="A101" s="151" t="s">
        <v>1030</v>
      </c>
      <c r="B101" s="151" t="s">
        <v>667</v>
      </c>
      <c r="C101" s="151" t="s">
        <v>1030</v>
      </c>
      <c r="D101" s="151" t="s">
        <v>771</v>
      </c>
      <c r="E101" s="151" t="s">
        <v>669</v>
      </c>
      <c r="F101" s="151" t="s">
        <v>669</v>
      </c>
      <c r="G101" s="151" t="s">
        <v>670</v>
      </c>
      <c r="H101" s="181">
        <v>5.55</v>
      </c>
      <c r="I101" s="164" t="s">
        <v>2405</v>
      </c>
      <c r="J101" s="151">
        <v>3</v>
      </c>
      <c r="K101" s="182">
        <v>2021</v>
      </c>
      <c r="L101" s="151" t="s">
        <v>1031</v>
      </c>
      <c r="M101" s="151" t="s">
        <v>1032</v>
      </c>
      <c r="N101" s="183" t="s">
        <v>1033</v>
      </c>
      <c r="O101" s="151" t="s">
        <v>1034</v>
      </c>
      <c r="P101" s="151" t="s">
        <v>674</v>
      </c>
      <c r="Q101" s="182">
        <v>1978</v>
      </c>
      <c r="R101" s="151">
        <v>7</v>
      </c>
      <c r="S101" s="151"/>
      <c r="T101" s="151"/>
      <c r="U101" s="151"/>
      <c r="V101" s="151"/>
      <c r="W101" s="151"/>
      <c r="X101" s="182">
        <v>0</v>
      </c>
      <c r="Y101" s="182">
        <v>0</v>
      </c>
      <c r="Z101" s="184" t="s">
        <v>776</v>
      </c>
      <c r="AA101" s="168">
        <v>2022</v>
      </c>
      <c r="AB101" s="185">
        <v>1</v>
      </c>
      <c r="AC101" s="185">
        <v>26</v>
      </c>
      <c r="AD101" s="186" t="b">
        <f>IF(ISBLANK(GroupMember[[#This Row],[1. Identifiant interne d’exploitation agricole*]]),"",IF(ISERROR(MATCH(GroupMember[[#This Row],[1. Identifiant interne d’exploitation agricole*]],CertifiedCrop[1. Identifiant interne d’exploitation agricole*],0)),FALSE,TRUE))</f>
        <v>1</v>
      </c>
      <c r="AE101" s="186" t="b">
        <f>IF(ISBLANK(GroupMember[[#This Row],[1. Identifiant interne d’exploitation agricole*]]),"",IF(ISERROR(MATCH(GroupMember[[#This Row],[1. Identifiant interne d’exploitation agricole*]],FarmUnit[1. Identifiant interne d’exploitation agricole*],0)),FALSE,TRUE))</f>
        <v>1</v>
      </c>
      <c r="AF101" s="187" t="str">
        <f t="shared" si="4"/>
        <v>MANSONTE DAH</v>
      </c>
      <c r="AG101" s="188" t="str">
        <f t="shared" si="5"/>
        <v>26/1/2022</v>
      </c>
      <c r="AH101" s="189">
        <f t="shared" si="7"/>
        <v>5</v>
      </c>
      <c r="AI101" s="190">
        <f t="shared" si="6"/>
        <v>0</v>
      </c>
    </row>
    <row r="102" spans="1:35" s="191" customFormat="1" ht="13.5" x14ac:dyDescent="0.25">
      <c r="A102" s="151" t="s">
        <v>1035</v>
      </c>
      <c r="B102" s="151" t="s">
        <v>667</v>
      </c>
      <c r="C102" s="151" t="s">
        <v>1035</v>
      </c>
      <c r="D102" s="151" t="s">
        <v>771</v>
      </c>
      <c r="E102" s="151" t="s">
        <v>669</v>
      </c>
      <c r="F102" s="151" t="s">
        <v>669</v>
      </c>
      <c r="G102" s="151" t="s">
        <v>670</v>
      </c>
      <c r="H102" s="181">
        <v>4.72</v>
      </c>
      <c r="I102" s="164" t="s">
        <v>2405</v>
      </c>
      <c r="J102" s="151">
        <v>3</v>
      </c>
      <c r="K102" s="182">
        <v>2021</v>
      </c>
      <c r="L102" s="151" t="s">
        <v>1036</v>
      </c>
      <c r="M102" s="151" t="s">
        <v>1037</v>
      </c>
      <c r="N102" s="183" t="s">
        <v>1038</v>
      </c>
      <c r="O102" s="164" t="s">
        <v>2404</v>
      </c>
      <c r="P102" s="151" t="s">
        <v>674</v>
      </c>
      <c r="Q102" s="182">
        <v>1986</v>
      </c>
      <c r="R102" s="151">
        <v>9</v>
      </c>
      <c r="S102" s="151"/>
      <c r="T102" s="151"/>
      <c r="U102" s="151"/>
      <c r="V102" s="151"/>
      <c r="W102" s="151"/>
      <c r="X102" s="182">
        <v>0</v>
      </c>
      <c r="Y102" s="182">
        <v>0</v>
      </c>
      <c r="Z102" s="184" t="s">
        <v>776</v>
      </c>
      <c r="AA102" s="168">
        <v>2022</v>
      </c>
      <c r="AB102" s="185">
        <v>2</v>
      </c>
      <c r="AC102" s="185">
        <v>14</v>
      </c>
      <c r="AD102" s="186" t="b">
        <f>IF(ISBLANK(GroupMember[[#This Row],[1. Identifiant interne d’exploitation agricole*]]),"",IF(ISERROR(MATCH(GroupMember[[#This Row],[1. Identifiant interne d’exploitation agricole*]],CertifiedCrop[1. Identifiant interne d’exploitation agricole*],0)),FALSE,TRUE))</f>
        <v>1</v>
      </c>
      <c r="AE102" s="186" t="b">
        <f>IF(ISBLANK(GroupMember[[#This Row],[1. Identifiant interne d’exploitation agricole*]]),"",IF(ISERROR(MATCH(GroupMember[[#This Row],[1. Identifiant interne d’exploitation agricole*]],FarmUnit[1. Identifiant interne d’exploitation agricole*],0)),FALSE,TRUE))</f>
        <v>1</v>
      </c>
      <c r="AF102" s="187" t="str">
        <f t="shared" si="4"/>
        <v>MEME DIALLO</v>
      </c>
      <c r="AG102" s="188" t="str">
        <f t="shared" si="5"/>
        <v>14/2/2022</v>
      </c>
      <c r="AH102" s="189">
        <f t="shared" si="7"/>
        <v>4</v>
      </c>
      <c r="AI102" s="190">
        <f t="shared" si="6"/>
        <v>0</v>
      </c>
    </row>
    <row r="103" spans="1:35" s="191" customFormat="1" ht="13.5" x14ac:dyDescent="0.25">
      <c r="A103" s="151" t="s">
        <v>1039</v>
      </c>
      <c r="B103" s="151" t="s">
        <v>667</v>
      </c>
      <c r="C103" s="151" t="s">
        <v>1039</v>
      </c>
      <c r="D103" s="151" t="s">
        <v>771</v>
      </c>
      <c r="E103" s="151" t="s">
        <v>669</v>
      </c>
      <c r="F103" s="151" t="s">
        <v>669</v>
      </c>
      <c r="G103" s="151" t="s">
        <v>670</v>
      </c>
      <c r="H103" s="181">
        <v>5.4</v>
      </c>
      <c r="I103" s="164" t="s">
        <v>2405</v>
      </c>
      <c r="J103" s="151">
        <v>1</v>
      </c>
      <c r="K103" s="182">
        <v>2021</v>
      </c>
      <c r="L103" s="151" t="s">
        <v>1040</v>
      </c>
      <c r="M103" s="151" t="s">
        <v>991</v>
      </c>
      <c r="N103" s="215" t="s">
        <v>2415</v>
      </c>
      <c r="O103" s="151" t="s">
        <v>1041</v>
      </c>
      <c r="P103" s="151" t="s">
        <v>674</v>
      </c>
      <c r="Q103" s="182">
        <v>1990</v>
      </c>
      <c r="R103" s="151">
        <v>8</v>
      </c>
      <c r="S103" s="151"/>
      <c r="T103" s="151"/>
      <c r="U103" s="151"/>
      <c r="V103" s="151"/>
      <c r="W103" s="151"/>
      <c r="X103" s="182">
        <v>0</v>
      </c>
      <c r="Y103" s="182">
        <v>0</v>
      </c>
      <c r="Z103" s="184" t="s">
        <v>776</v>
      </c>
      <c r="AA103" s="168">
        <v>2022</v>
      </c>
      <c r="AB103" s="185">
        <v>1</v>
      </c>
      <c r="AC103" s="185">
        <v>6</v>
      </c>
      <c r="AD103" s="186" t="b">
        <f>IF(ISBLANK(GroupMember[[#This Row],[1. Identifiant interne d’exploitation agricole*]]),"",IF(ISERROR(MATCH(GroupMember[[#This Row],[1. Identifiant interne d’exploitation agricole*]],CertifiedCrop[1. Identifiant interne d’exploitation agricole*],0)),FALSE,TRUE))</f>
        <v>1</v>
      </c>
      <c r="AE103" s="186" t="b">
        <f>IF(ISBLANK(GroupMember[[#This Row],[1. Identifiant interne d’exploitation agricole*]]),"",IF(ISERROR(MATCH(GroupMember[[#This Row],[1. Identifiant interne d’exploitation agricole*]],FarmUnit[1. Identifiant interne d’exploitation agricole*],0)),FALSE,TRUE))</f>
        <v>1</v>
      </c>
      <c r="AF103" s="187" t="str">
        <f t="shared" si="4"/>
        <v>JEAN ERIC DJAGOURI</v>
      </c>
      <c r="AG103" s="188" t="str">
        <f t="shared" si="5"/>
        <v>6/1/2022</v>
      </c>
      <c r="AH103" s="189">
        <f t="shared" si="7"/>
        <v>2</v>
      </c>
      <c r="AI103" s="190">
        <f t="shared" si="6"/>
        <v>0</v>
      </c>
    </row>
    <row r="104" spans="1:35" s="191" customFormat="1" ht="13.5" x14ac:dyDescent="0.25">
      <c r="A104" s="151" t="s">
        <v>1042</v>
      </c>
      <c r="B104" s="151" t="s">
        <v>667</v>
      </c>
      <c r="C104" s="151" t="s">
        <v>1042</v>
      </c>
      <c r="D104" s="151" t="s">
        <v>771</v>
      </c>
      <c r="E104" s="151" t="s">
        <v>669</v>
      </c>
      <c r="F104" s="151" t="s">
        <v>669</v>
      </c>
      <c r="G104" s="151" t="s">
        <v>670</v>
      </c>
      <c r="H104" s="181">
        <v>4.3600000000000003</v>
      </c>
      <c r="I104" s="164" t="s">
        <v>2405</v>
      </c>
      <c r="J104" s="151">
        <v>1</v>
      </c>
      <c r="K104" s="182">
        <v>2021</v>
      </c>
      <c r="L104" s="151" t="s">
        <v>1043</v>
      </c>
      <c r="M104" s="151" t="s">
        <v>991</v>
      </c>
      <c r="N104" s="215" t="s">
        <v>2416</v>
      </c>
      <c r="O104" s="151" t="s">
        <v>2389</v>
      </c>
      <c r="P104" s="151" t="s">
        <v>674</v>
      </c>
      <c r="Q104" s="182">
        <v>1963</v>
      </c>
      <c r="R104" s="151">
        <v>4</v>
      </c>
      <c r="S104" s="151"/>
      <c r="T104" s="151"/>
      <c r="U104" s="151"/>
      <c r="V104" s="151"/>
      <c r="W104" s="151"/>
      <c r="X104" s="182">
        <v>0</v>
      </c>
      <c r="Y104" s="182">
        <v>0</v>
      </c>
      <c r="Z104" s="184" t="s">
        <v>776</v>
      </c>
      <c r="AA104" s="168">
        <v>2022</v>
      </c>
      <c r="AB104" s="185">
        <v>1</v>
      </c>
      <c r="AC104" s="185">
        <v>20</v>
      </c>
      <c r="AD104" s="186" t="b">
        <f>IF(ISBLANK(GroupMember[[#This Row],[1. Identifiant interne d’exploitation agricole*]]),"",IF(ISERROR(MATCH(GroupMember[[#This Row],[1. Identifiant interne d’exploitation agricole*]],CertifiedCrop[1. Identifiant interne d’exploitation agricole*],0)),FALSE,TRUE))</f>
        <v>1</v>
      </c>
      <c r="AE104" s="186" t="b">
        <f>IF(ISBLANK(GroupMember[[#This Row],[1. Identifiant interne d’exploitation agricole*]]),"",IF(ISERROR(MATCH(GroupMember[[#This Row],[1. Identifiant interne d’exploitation agricole*]],FarmUnit[1. Identifiant interne d’exploitation agricole*],0)),FALSE,TRUE))</f>
        <v>1</v>
      </c>
      <c r="AF104" s="187" t="str">
        <f t="shared" si="4"/>
        <v>KRAGBA NORBERT DJAGOURI</v>
      </c>
      <c r="AG104" s="188" t="str">
        <f t="shared" si="5"/>
        <v>20/1/2022</v>
      </c>
      <c r="AH104" s="189">
        <f t="shared" si="7"/>
        <v>4</v>
      </c>
      <c r="AI104" s="190">
        <f t="shared" si="6"/>
        <v>0</v>
      </c>
    </row>
    <row r="105" spans="1:35" s="191" customFormat="1" ht="25.5" x14ac:dyDescent="0.25">
      <c r="A105" s="151" t="s">
        <v>1044</v>
      </c>
      <c r="B105" s="151" t="s">
        <v>667</v>
      </c>
      <c r="C105" s="151" t="s">
        <v>1044</v>
      </c>
      <c r="D105" s="151" t="s">
        <v>771</v>
      </c>
      <c r="E105" s="151" t="s">
        <v>669</v>
      </c>
      <c r="F105" s="151" t="s">
        <v>669</v>
      </c>
      <c r="G105" s="151" t="s">
        <v>670</v>
      </c>
      <c r="H105" s="181">
        <v>5.0540000000000003</v>
      </c>
      <c r="I105" s="164" t="s">
        <v>2405</v>
      </c>
      <c r="J105" s="151">
        <v>1</v>
      </c>
      <c r="K105" s="182">
        <v>2021</v>
      </c>
      <c r="L105" s="151" t="s">
        <v>1045</v>
      </c>
      <c r="M105" s="151" t="s">
        <v>1046</v>
      </c>
      <c r="N105" s="215" t="s">
        <v>2417</v>
      </c>
      <c r="O105" s="151" t="s">
        <v>2377</v>
      </c>
      <c r="P105" s="151" t="s">
        <v>674</v>
      </c>
      <c r="Q105" s="182">
        <v>1970</v>
      </c>
      <c r="R105" s="151">
        <v>6</v>
      </c>
      <c r="S105" s="151"/>
      <c r="T105" s="151"/>
      <c r="U105" s="151"/>
      <c r="V105" s="151"/>
      <c r="W105" s="151"/>
      <c r="X105" s="182">
        <v>0</v>
      </c>
      <c r="Y105" s="182">
        <v>0</v>
      </c>
      <c r="Z105" s="184" t="s">
        <v>776</v>
      </c>
      <c r="AA105" s="168">
        <v>2022</v>
      </c>
      <c r="AB105" s="185">
        <v>2</v>
      </c>
      <c r="AC105" s="185">
        <v>16</v>
      </c>
      <c r="AD105" s="186" t="b">
        <f>IF(ISBLANK(GroupMember[[#This Row],[1. Identifiant interne d’exploitation agricole*]]),"",IF(ISERROR(MATCH(GroupMember[[#This Row],[1. Identifiant interne d’exploitation agricole*]],CertifiedCrop[1. Identifiant interne d’exploitation agricole*],0)),FALSE,TRUE))</f>
        <v>1</v>
      </c>
      <c r="AE105" s="186" t="b">
        <f>IF(ISBLANK(GroupMember[[#This Row],[1. Identifiant interne d’exploitation agricole*]]),"",IF(ISERROR(MATCH(GroupMember[[#This Row],[1. Identifiant interne d’exploitation agricole*]],FarmUnit[1. Identifiant interne d’exploitation agricole*],0)),FALSE,TRUE))</f>
        <v>1</v>
      </c>
      <c r="AF105" s="187" t="str">
        <f t="shared" si="4"/>
        <v>SIBIRI GOBGA</v>
      </c>
      <c r="AG105" s="188" t="str">
        <f t="shared" si="5"/>
        <v>16/2/2022</v>
      </c>
      <c r="AH105" s="189">
        <f t="shared" si="7"/>
        <v>1</v>
      </c>
      <c r="AI105" s="190">
        <f t="shared" si="6"/>
        <v>0</v>
      </c>
    </row>
    <row r="106" spans="1:35" s="191" customFormat="1" ht="13.5" x14ac:dyDescent="0.25">
      <c r="A106" s="151" t="s">
        <v>1047</v>
      </c>
      <c r="B106" s="151" t="s">
        <v>667</v>
      </c>
      <c r="C106" s="151" t="s">
        <v>1047</v>
      </c>
      <c r="D106" s="151" t="s">
        <v>771</v>
      </c>
      <c r="E106" s="151" t="s">
        <v>669</v>
      </c>
      <c r="F106" s="151" t="s">
        <v>669</v>
      </c>
      <c r="G106" s="151" t="s">
        <v>670</v>
      </c>
      <c r="H106" s="181">
        <v>5.0600000000000005</v>
      </c>
      <c r="I106" s="164" t="s">
        <v>2405</v>
      </c>
      <c r="J106" s="151">
        <v>2</v>
      </c>
      <c r="K106" s="182">
        <v>2021</v>
      </c>
      <c r="L106" s="151" t="s">
        <v>1001</v>
      </c>
      <c r="M106" s="151" t="s">
        <v>1048</v>
      </c>
      <c r="N106" s="183" t="s">
        <v>1049</v>
      </c>
      <c r="O106" s="151" t="s">
        <v>1050</v>
      </c>
      <c r="P106" s="151" t="s">
        <v>674</v>
      </c>
      <c r="Q106" s="182">
        <v>1983</v>
      </c>
      <c r="R106" s="151">
        <v>3</v>
      </c>
      <c r="S106" s="151"/>
      <c r="T106" s="151"/>
      <c r="U106" s="151"/>
      <c r="V106" s="151"/>
      <c r="W106" s="151"/>
      <c r="X106" s="182">
        <v>0</v>
      </c>
      <c r="Y106" s="182">
        <v>0</v>
      </c>
      <c r="Z106" s="184" t="s">
        <v>776</v>
      </c>
      <c r="AA106" s="168">
        <v>2022</v>
      </c>
      <c r="AB106" s="185">
        <v>2</v>
      </c>
      <c r="AC106" s="185">
        <v>14</v>
      </c>
      <c r="AD106" s="186" t="b">
        <f>IF(ISBLANK(GroupMember[[#This Row],[1. Identifiant interne d’exploitation agricole*]]),"",IF(ISERROR(MATCH(GroupMember[[#This Row],[1. Identifiant interne d’exploitation agricole*]],CertifiedCrop[1. Identifiant interne d’exploitation agricole*],0)),FALSE,TRUE))</f>
        <v>1</v>
      </c>
      <c r="AE106" s="186" t="b">
        <f>IF(ISBLANK(GroupMember[[#This Row],[1. Identifiant interne d’exploitation agricole*]]),"",IF(ISERROR(MATCH(GroupMember[[#This Row],[1. Identifiant interne d’exploitation agricole*]],FarmUnit[1. Identifiant interne d’exploitation agricole*],0)),FALSE,TRUE))</f>
        <v>1</v>
      </c>
      <c r="AF106" s="187" t="str">
        <f t="shared" si="4"/>
        <v>HIEN BIEDJLE</v>
      </c>
      <c r="AG106" s="188" t="str">
        <f t="shared" si="5"/>
        <v>14/2/2022</v>
      </c>
      <c r="AH106" s="189">
        <f t="shared" si="7"/>
        <v>4</v>
      </c>
      <c r="AI106" s="190">
        <f t="shared" si="6"/>
        <v>0</v>
      </c>
    </row>
    <row r="107" spans="1:35" s="191" customFormat="1" ht="25.5" x14ac:dyDescent="0.25">
      <c r="A107" s="151" t="s">
        <v>1051</v>
      </c>
      <c r="B107" s="151" t="s">
        <v>667</v>
      </c>
      <c r="C107" s="151" t="s">
        <v>1051</v>
      </c>
      <c r="D107" s="151" t="s">
        <v>771</v>
      </c>
      <c r="E107" s="151" t="s">
        <v>669</v>
      </c>
      <c r="F107" s="151" t="s">
        <v>669</v>
      </c>
      <c r="G107" s="151" t="s">
        <v>670</v>
      </c>
      <c r="H107" s="181">
        <v>4.0019999999999998</v>
      </c>
      <c r="I107" s="164" t="s">
        <v>2405</v>
      </c>
      <c r="J107" s="151">
        <v>1</v>
      </c>
      <c r="K107" s="182">
        <v>2021</v>
      </c>
      <c r="L107" s="151" t="s">
        <v>1052</v>
      </c>
      <c r="M107" s="151" t="s">
        <v>1053</v>
      </c>
      <c r="N107" s="183" t="s">
        <v>1054</v>
      </c>
      <c r="O107" s="151" t="s">
        <v>1055</v>
      </c>
      <c r="P107" s="151" t="s">
        <v>674</v>
      </c>
      <c r="Q107" s="182">
        <v>1990</v>
      </c>
      <c r="R107" s="151">
        <v>5</v>
      </c>
      <c r="S107" s="151"/>
      <c r="T107" s="151"/>
      <c r="U107" s="151"/>
      <c r="V107" s="151"/>
      <c r="W107" s="151"/>
      <c r="X107" s="182">
        <v>0</v>
      </c>
      <c r="Y107" s="182">
        <v>0</v>
      </c>
      <c r="Z107" s="184" t="s">
        <v>776</v>
      </c>
      <c r="AA107" s="168">
        <v>2022</v>
      </c>
      <c r="AB107" s="185">
        <v>1</v>
      </c>
      <c r="AC107" s="185">
        <v>20</v>
      </c>
      <c r="AD107" s="186" t="b">
        <f>IF(ISBLANK(GroupMember[[#This Row],[1. Identifiant interne d’exploitation agricole*]]),"",IF(ISERROR(MATCH(GroupMember[[#This Row],[1. Identifiant interne d’exploitation agricole*]],CertifiedCrop[1. Identifiant interne d’exploitation agricole*],0)),FALSE,TRUE))</f>
        <v>1</v>
      </c>
      <c r="AE107" s="186" t="b">
        <f>IF(ISBLANK(GroupMember[[#This Row],[1. Identifiant interne d’exploitation agricole*]]),"",IF(ISERROR(MATCH(GroupMember[[#This Row],[1. Identifiant interne d’exploitation agricole*]],FarmUnit[1. Identifiant interne d’exploitation agricole*],0)),FALSE,TRUE))</f>
        <v>1</v>
      </c>
      <c r="AF107" s="187" t="str">
        <f t="shared" si="4"/>
        <v>AROUNA KOBORE</v>
      </c>
      <c r="AG107" s="188" t="str">
        <f t="shared" si="5"/>
        <v>20/1/2022</v>
      </c>
      <c r="AH107" s="189">
        <f t="shared" si="7"/>
        <v>4</v>
      </c>
      <c r="AI107" s="190">
        <f t="shared" si="6"/>
        <v>0</v>
      </c>
    </row>
    <row r="108" spans="1:35" s="191" customFormat="1" ht="25.5" x14ac:dyDescent="0.25">
      <c r="A108" s="151" t="s">
        <v>1056</v>
      </c>
      <c r="B108" s="151" t="s">
        <v>667</v>
      </c>
      <c r="C108" s="151" t="s">
        <v>1056</v>
      </c>
      <c r="D108" s="151" t="s">
        <v>771</v>
      </c>
      <c r="E108" s="151" t="s">
        <v>669</v>
      </c>
      <c r="F108" s="151" t="s">
        <v>669</v>
      </c>
      <c r="G108" s="151" t="s">
        <v>670</v>
      </c>
      <c r="H108" s="181">
        <v>4.4399999999999995</v>
      </c>
      <c r="I108" s="164" t="s">
        <v>2405</v>
      </c>
      <c r="J108" s="151">
        <v>1</v>
      </c>
      <c r="K108" s="182">
        <v>2021</v>
      </c>
      <c r="L108" s="151" t="s">
        <v>1057</v>
      </c>
      <c r="M108" s="151" t="s">
        <v>1058</v>
      </c>
      <c r="N108" s="215" t="s">
        <v>2418</v>
      </c>
      <c r="O108" s="151" t="s">
        <v>2387</v>
      </c>
      <c r="P108" s="151" t="s">
        <v>674</v>
      </c>
      <c r="Q108" s="182">
        <v>1985</v>
      </c>
      <c r="R108" s="151">
        <v>9</v>
      </c>
      <c r="S108" s="151"/>
      <c r="T108" s="151"/>
      <c r="U108" s="151"/>
      <c r="V108" s="151"/>
      <c r="W108" s="151"/>
      <c r="X108" s="182">
        <v>0</v>
      </c>
      <c r="Y108" s="182">
        <v>0</v>
      </c>
      <c r="Z108" s="184" t="s">
        <v>776</v>
      </c>
      <c r="AA108" s="168">
        <v>2022</v>
      </c>
      <c r="AB108" s="185">
        <v>1</v>
      </c>
      <c r="AC108" s="185">
        <v>14</v>
      </c>
      <c r="AD108" s="186" t="b">
        <f>IF(ISBLANK(GroupMember[[#This Row],[1. Identifiant interne d’exploitation agricole*]]),"",IF(ISERROR(MATCH(GroupMember[[#This Row],[1. Identifiant interne d’exploitation agricole*]],CertifiedCrop[1. Identifiant interne d’exploitation agricole*],0)),FALSE,TRUE))</f>
        <v>1</v>
      </c>
      <c r="AE108" s="186" t="b">
        <f>IF(ISBLANK(GroupMember[[#This Row],[1. Identifiant interne d’exploitation agricole*]]),"",IF(ISERROR(MATCH(GroupMember[[#This Row],[1. Identifiant interne d’exploitation agricole*]],FarmUnit[1. Identifiant interne d’exploitation agricole*],0)),FALSE,TRUE))</f>
        <v>1</v>
      </c>
      <c r="AF108" s="187" t="str">
        <f t="shared" si="4"/>
        <v>BARTIONA KAMBOU</v>
      </c>
      <c r="AG108" s="188" t="str">
        <f t="shared" si="5"/>
        <v>14/1/2022</v>
      </c>
      <c r="AH108" s="189">
        <f t="shared" si="7"/>
        <v>2</v>
      </c>
      <c r="AI108" s="190">
        <f t="shared" si="6"/>
        <v>0</v>
      </c>
    </row>
    <row r="109" spans="1:35" s="191" customFormat="1" ht="25.5" x14ac:dyDescent="0.25">
      <c r="A109" s="151" t="s">
        <v>1059</v>
      </c>
      <c r="B109" s="151" t="s">
        <v>667</v>
      </c>
      <c r="C109" s="151" t="s">
        <v>1059</v>
      </c>
      <c r="D109" s="151" t="s">
        <v>771</v>
      </c>
      <c r="E109" s="151" t="s">
        <v>669</v>
      </c>
      <c r="F109" s="151" t="s">
        <v>669</v>
      </c>
      <c r="G109" s="151" t="s">
        <v>670</v>
      </c>
      <c r="H109" s="181">
        <v>6.55</v>
      </c>
      <c r="I109" s="164" t="s">
        <v>2405</v>
      </c>
      <c r="J109" s="151">
        <v>1</v>
      </c>
      <c r="K109" s="182">
        <v>2021</v>
      </c>
      <c r="L109" s="151" t="s">
        <v>1060</v>
      </c>
      <c r="M109" s="151" t="s">
        <v>841</v>
      </c>
      <c r="N109" s="183" t="s">
        <v>1061</v>
      </c>
      <c r="O109" s="151" t="s">
        <v>2390</v>
      </c>
      <c r="P109" s="151" t="s">
        <v>674</v>
      </c>
      <c r="Q109" s="182">
        <v>1983</v>
      </c>
      <c r="R109" s="151">
        <v>5</v>
      </c>
      <c r="S109" s="151"/>
      <c r="T109" s="151"/>
      <c r="U109" s="151"/>
      <c r="V109" s="151"/>
      <c r="W109" s="151"/>
      <c r="X109" s="182">
        <v>0</v>
      </c>
      <c r="Y109" s="182">
        <v>0</v>
      </c>
      <c r="Z109" s="184" t="s">
        <v>776</v>
      </c>
      <c r="AA109" s="168">
        <v>2022</v>
      </c>
      <c r="AB109" s="185">
        <v>1</v>
      </c>
      <c r="AC109" s="185">
        <v>6</v>
      </c>
      <c r="AD109" s="186" t="b">
        <f>IF(ISBLANK(GroupMember[[#This Row],[1. Identifiant interne d’exploitation agricole*]]),"",IF(ISERROR(MATCH(GroupMember[[#This Row],[1. Identifiant interne d’exploitation agricole*]],CertifiedCrop[1. Identifiant interne d’exploitation agricole*],0)),FALSE,TRUE))</f>
        <v>1</v>
      </c>
      <c r="AE109" s="186" t="b">
        <f>IF(ISBLANK(GroupMember[[#This Row],[1. Identifiant interne d’exploitation agricole*]]),"",IF(ISERROR(MATCH(GroupMember[[#This Row],[1. Identifiant interne d’exploitation agricole*]],FarmUnit[1. Identifiant interne d’exploitation agricole*],0)),FALSE,TRUE))</f>
        <v>1</v>
      </c>
      <c r="AF109" s="187" t="str">
        <f t="shared" si="4"/>
        <v>KOUAKOU JEAN BAPTISTE KONAN</v>
      </c>
      <c r="AG109" s="188" t="str">
        <f t="shared" si="5"/>
        <v>6/1/2022</v>
      </c>
      <c r="AH109" s="189">
        <f t="shared" si="7"/>
        <v>2</v>
      </c>
      <c r="AI109" s="190">
        <f t="shared" si="6"/>
        <v>0</v>
      </c>
    </row>
    <row r="110" spans="1:35" s="191" customFormat="1" ht="13.5" x14ac:dyDescent="0.25">
      <c r="A110" s="151" t="s">
        <v>1062</v>
      </c>
      <c r="B110" s="151" t="s">
        <v>667</v>
      </c>
      <c r="C110" s="151" t="s">
        <v>1062</v>
      </c>
      <c r="D110" s="151" t="s">
        <v>771</v>
      </c>
      <c r="E110" s="151" t="s">
        <v>669</v>
      </c>
      <c r="F110" s="151" t="s">
        <v>669</v>
      </c>
      <c r="G110" s="151" t="s">
        <v>670</v>
      </c>
      <c r="H110" s="181">
        <v>8.5910000000000011</v>
      </c>
      <c r="I110" s="164" t="s">
        <v>2405</v>
      </c>
      <c r="J110" s="151">
        <v>3</v>
      </c>
      <c r="K110" s="182">
        <v>2021</v>
      </c>
      <c r="L110" s="151" t="s">
        <v>822</v>
      </c>
      <c r="M110" s="151" t="s">
        <v>825</v>
      </c>
      <c r="N110" s="215" t="s">
        <v>2419</v>
      </c>
      <c r="O110" s="151" t="s">
        <v>2391</v>
      </c>
      <c r="P110" s="151" t="s">
        <v>674</v>
      </c>
      <c r="Q110" s="182">
        <v>1988</v>
      </c>
      <c r="R110" s="151">
        <v>1</v>
      </c>
      <c r="S110" s="151"/>
      <c r="T110" s="151"/>
      <c r="U110" s="151"/>
      <c r="V110" s="151"/>
      <c r="W110" s="151"/>
      <c r="X110" s="182">
        <v>2</v>
      </c>
      <c r="Y110" s="182">
        <v>0</v>
      </c>
      <c r="Z110" s="184" t="s">
        <v>776</v>
      </c>
      <c r="AA110" s="168">
        <v>2022</v>
      </c>
      <c r="AB110" s="185">
        <v>1</v>
      </c>
      <c r="AC110" s="185">
        <v>20</v>
      </c>
      <c r="AD110" s="186" t="b">
        <f>IF(ISBLANK(GroupMember[[#This Row],[1. Identifiant interne d’exploitation agricole*]]),"",IF(ISERROR(MATCH(GroupMember[[#This Row],[1. Identifiant interne d’exploitation agricole*]],CertifiedCrop[1. Identifiant interne d’exploitation agricole*],0)),FALSE,TRUE))</f>
        <v>1</v>
      </c>
      <c r="AE110" s="186" t="b">
        <f>IF(ISBLANK(GroupMember[[#This Row],[1. Identifiant interne d’exploitation agricole*]]),"",IF(ISERROR(MATCH(GroupMember[[#This Row],[1. Identifiant interne d’exploitation agricole*]],FarmUnit[1. Identifiant interne d’exploitation agricole*],0)),FALSE,TRUE))</f>
        <v>1</v>
      </c>
      <c r="AF110" s="187" t="str">
        <f t="shared" si="4"/>
        <v>N'GORAN KOUAKOU</v>
      </c>
      <c r="AG110" s="188" t="str">
        <f t="shared" si="5"/>
        <v>20/1/2022</v>
      </c>
      <c r="AH110" s="189">
        <f t="shared" si="7"/>
        <v>4</v>
      </c>
      <c r="AI110" s="190">
        <f t="shared" si="6"/>
        <v>2</v>
      </c>
    </row>
    <row r="111" spans="1:35" s="191" customFormat="1" ht="25.5" x14ac:dyDescent="0.25">
      <c r="A111" s="151" t="s">
        <v>1063</v>
      </c>
      <c r="B111" s="151" t="s">
        <v>667</v>
      </c>
      <c r="C111" s="151" t="s">
        <v>1063</v>
      </c>
      <c r="D111" s="151" t="s">
        <v>771</v>
      </c>
      <c r="E111" s="151" t="s">
        <v>669</v>
      </c>
      <c r="F111" s="151" t="s">
        <v>669</v>
      </c>
      <c r="G111" s="151" t="s">
        <v>670</v>
      </c>
      <c r="H111" s="181">
        <v>5.73</v>
      </c>
      <c r="I111" s="164" t="s">
        <v>2405</v>
      </c>
      <c r="J111" s="151">
        <v>1</v>
      </c>
      <c r="K111" s="182">
        <v>2021</v>
      </c>
      <c r="L111" s="151" t="s">
        <v>1064</v>
      </c>
      <c r="M111" s="151" t="s">
        <v>1065</v>
      </c>
      <c r="N111" s="215" t="s">
        <v>2420</v>
      </c>
      <c r="O111" s="151" t="s">
        <v>2392</v>
      </c>
      <c r="P111" s="151" t="s">
        <v>674</v>
      </c>
      <c r="Q111" s="182">
        <v>1982</v>
      </c>
      <c r="R111" s="151">
        <v>8</v>
      </c>
      <c r="S111" s="151"/>
      <c r="T111" s="151"/>
      <c r="U111" s="151"/>
      <c r="V111" s="151"/>
      <c r="W111" s="151"/>
      <c r="X111" s="182">
        <v>0</v>
      </c>
      <c r="Y111" s="182">
        <v>0</v>
      </c>
      <c r="Z111" s="184" t="s">
        <v>776</v>
      </c>
      <c r="AA111" s="168">
        <v>2022</v>
      </c>
      <c r="AB111" s="185">
        <v>2</v>
      </c>
      <c r="AC111" s="185">
        <v>5</v>
      </c>
      <c r="AD111" s="186" t="b">
        <f>IF(ISBLANK(GroupMember[[#This Row],[1. Identifiant interne d’exploitation agricole*]]),"",IF(ISERROR(MATCH(GroupMember[[#This Row],[1. Identifiant interne d’exploitation agricole*]],CertifiedCrop[1. Identifiant interne d’exploitation agricole*],0)),FALSE,TRUE))</f>
        <v>1</v>
      </c>
      <c r="AE111" s="186" t="b">
        <f>IF(ISBLANK(GroupMember[[#This Row],[1. Identifiant interne d’exploitation agricole*]]),"",IF(ISERROR(MATCH(GroupMember[[#This Row],[1. Identifiant interne d’exploitation agricole*]],FarmUnit[1. Identifiant interne d’exploitation agricole*],0)),FALSE,TRUE))</f>
        <v>1</v>
      </c>
      <c r="AF111" s="187" t="str">
        <f t="shared" si="4"/>
        <v>GANHOUDI CLAUDE KOUKO</v>
      </c>
      <c r="AG111" s="188" t="str">
        <f t="shared" si="5"/>
        <v>5/2/2022</v>
      </c>
      <c r="AH111" s="189">
        <f t="shared" si="7"/>
        <v>3</v>
      </c>
      <c r="AI111" s="190">
        <f t="shared" si="6"/>
        <v>0</v>
      </c>
    </row>
    <row r="112" spans="1:35" s="191" customFormat="1" ht="13.5" x14ac:dyDescent="0.25">
      <c r="A112" s="151" t="s">
        <v>1066</v>
      </c>
      <c r="B112" s="151" t="s">
        <v>667</v>
      </c>
      <c r="C112" s="151" t="s">
        <v>1066</v>
      </c>
      <c r="D112" s="151" t="s">
        <v>771</v>
      </c>
      <c r="E112" s="151" t="s">
        <v>669</v>
      </c>
      <c r="F112" s="151" t="s">
        <v>669</v>
      </c>
      <c r="G112" s="151" t="s">
        <v>670</v>
      </c>
      <c r="H112" s="181">
        <v>4.55</v>
      </c>
      <c r="I112" s="164" t="s">
        <v>2405</v>
      </c>
      <c r="J112" s="151">
        <v>1</v>
      </c>
      <c r="K112" s="182">
        <v>2021</v>
      </c>
      <c r="L112" s="151" t="s">
        <v>1067</v>
      </c>
      <c r="M112" s="151" t="s">
        <v>1068</v>
      </c>
      <c r="N112" s="183" t="s">
        <v>1069</v>
      </c>
      <c r="O112" s="151" t="s">
        <v>1070</v>
      </c>
      <c r="P112" s="151" t="s">
        <v>674</v>
      </c>
      <c r="Q112" s="182">
        <v>1983</v>
      </c>
      <c r="R112" s="151">
        <v>4</v>
      </c>
      <c r="S112" s="151"/>
      <c r="T112" s="151"/>
      <c r="U112" s="151"/>
      <c r="V112" s="151"/>
      <c r="W112" s="151"/>
      <c r="X112" s="182">
        <v>0</v>
      </c>
      <c r="Y112" s="182">
        <v>0</v>
      </c>
      <c r="Z112" s="184" t="s">
        <v>776</v>
      </c>
      <c r="AA112" s="168">
        <v>2022</v>
      </c>
      <c r="AB112" s="185">
        <v>1</v>
      </c>
      <c r="AC112" s="185">
        <v>19</v>
      </c>
      <c r="AD112" s="186" t="b">
        <f>IF(ISBLANK(GroupMember[[#This Row],[1. Identifiant interne d’exploitation agricole*]]),"",IF(ISERROR(MATCH(GroupMember[[#This Row],[1. Identifiant interne d’exploitation agricole*]],CertifiedCrop[1. Identifiant interne d’exploitation agricole*],0)),FALSE,TRUE))</f>
        <v>1</v>
      </c>
      <c r="AE112" s="186" t="b">
        <f>IF(ISBLANK(GroupMember[[#This Row],[1. Identifiant interne d’exploitation agricole*]]),"",IF(ISERROR(MATCH(GroupMember[[#This Row],[1. Identifiant interne d’exploitation agricole*]],FarmUnit[1. Identifiant interne d’exploitation agricole*],0)),FALSE,TRUE))</f>
        <v>1</v>
      </c>
      <c r="AF112" s="187" t="str">
        <f t="shared" si="4"/>
        <v>KOUAME ALAIN N'DRI</v>
      </c>
      <c r="AG112" s="188" t="str">
        <f t="shared" si="5"/>
        <v>19/1/2022</v>
      </c>
      <c r="AH112" s="189">
        <f t="shared" si="7"/>
        <v>2</v>
      </c>
      <c r="AI112" s="190">
        <f t="shared" si="6"/>
        <v>0</v>
      </c>
    </row>
    <row r="113" spans="1:35" s="191" customFormat="1" ht="13.5" x14ac:dyDescent="0.25">
      <c r="A113" s="151" t="s">
        <v>1071</v>
      </c>
      <c r="B113" s="151" t="s">
        <v>667</v>
      </c>
      <c r="C113" s="151" t="s">
        <v>1071</v>
      </c>
      <c r="D113" s="151" t="s">
        <v>771</v>
      </c>
      <c r="E113" s="151" t="s">
        <v>669</v>
      </c>
      <c r="F113" s="151" t="s">
        <v>669</v>
      </c>
      <c r="G113" s="151" t="s">
        <v>670</v>
      </c>
      <c r="H113" s="181">
        <v>4.2</v>
      </c>
      <c r="I113" s="164" t="s">
        <v>2405</v>
      </c>
      <c r="J113" s="151">
        <v>2</v>
      </c>
      <c r="K113" s="182">
        <v>2021</v>
      </c>
      <c r="L113" s="151" t="s">
        <v>1072</v>
      </c>
      <c r="M113" s="151" t="s">
        <v>1073</v>
      </c>
      <c r="N113" s="215" t="s">
        <v>2421</v>
      </c>
      <c r="O113" s="151" t="s">
        <v>2400</v>
      </c>
      <c r="P113" s="151" t="s">
        <v>674</v>
      </c>
      <c r="Q113" s="182">
        <v>1976</v>
      </c>
      <c r="R113" s="151">
        <v>8</v>
      </c>
      <c r="S113" s="151"/>
      <c r="T113" s="151"/>
      <c r="U113" s="151"/>
      <c r="V113" s="151"/>
      <c r="W113" s="151"/>
      <c r="X113" s="182">
        <v>0</v>
      </c>
      <c r="Y113" s="182">
        <v>0</v>
      </c>
      <c r="Z113" s="184" t="s">
        <v>776</v>
      </c>
      <c r="AA113" s="168">
        <v>2022</v>
      </c>
      <c r="AB113" s="185">
        <v>1</v>
      </c>
      <c r="AC113" s="185">
        <v>20</v>
      </c>
      <c r="AD113" s="186" t="b">
        <f>IF(ISBLANK(GroupMember[[#This Row],[1. Identifiant interne d’exploitation agricole*]]),"",IF(ISERROR(MATCH(GroupMember[[#This Row],[1. Identifiant interne d’exploitation agricole*]],CertifiedCrop[1. Identifiant interne d’exploitation agricole*],0)),FALSE,TRUE))</f>
        <v>1</v>
      </c>
      <c r="AE113" s="186" t="b">
        <f>IF(ISBLANK(GroupMember[[#This Row],[1. Identifiant interne d’exploitation agricole*]]),"",IF(ISERROR(MATCH(GroupMember[[#This Row],[1. Identifiant interne d’exploitation agricole*]],FarmUnit[1. Identifiant interne d’exploitation agricole*],0)),FALSE,TRUE))</f>
        <v>1</v>
      </c>
      <c r="AF113" s="187" t="str">
        <f t="shared" si="4"/>
        <v xml:space="preserve">KOUASSI MATHIAS N'GUESSAN </v>
      </c>
      <c r="AG113" s="188" t="str">
        <f t="shared" si="5"/>
        <v>20/1/2022</v>
      </c>
      <c r="AH113" s="189">
        <f t="shared" si="7"/>
        <v>4</v>
      </c>
      <c r="AI113" s="190">
        <f t="shared" si="6"/>
        <v>0</v>
      </c>
    </row>
    <row r="114" spans="1:35" s="191" customFormat="1" ht="25.5" x14ac:dyDescent="0.25">
      <c r="A114" s="151" t="s">
        <v>1074</v>
      </c>
      <c r="B114" s="151" t="s">
        <v>667</v>
      </c>
      <c r="C114" s="151" t="s">
        <v>1074</v>
      </c>
      <c r="D114" s="151" t="s">
        <v>771</v>
      </c>
      <c r="E114" s="151" t="s">
        <v>669</v>
      </c>
      <c r="F114" s="151" t="s">
        <v>669</v>
      </c>
      <c r="G114" s="151" t="s">
        <v>670</v>
      </c>
      <c r="H114" s="181">
        <v>4.66</v>
      </c>
      <c r="I114" s="164" t="s">
        <v>2405</v>
      </c>
      <c r="J114" s="151">
        <v>1</v>
      </c>
      <c r="K114" s="182">
        <v>2021</v>
      </c>
      <c r="L114" s="151" t="s">
        <v>1075</v>
      </c>
      <c r="M114" s="151" t="s">
        <v>1076</v>
      </c>
      <c r="N114" s="215" t="s">
        <v>2422</v>
      </c>
      <c r="O114" s="151" t="s">
        <v>2375</v>
      </c>
      <c r="P114" s="151" t="s">
        <v>674</v>
      </c>
      <c r="Q114" s="182">
        <v>1979</v>
      </c>
      <c r="R114" s="151">
        <v>17</v>
      </c>
      <c r="S114" s="151"/>
      <c r="T114" s="151"/>
      <c r="U114" s="151"/>
      <c r="V114" s="151"/>
      <c r="W114" s="151"/>
      <c r="X114" s="182">
        <v>0</v>
      </c>
      <c r="Y114" s="182">
        <v>0</v>
      </c>
      <c r="Z114" s="184" t="s">
        <v>776</v>
      </c>
      <c r="AA114" s="168">
        <v>2022</v>
      </c>
      <c r="AB114" s="185">
        <v>2</v>
      </c>
      <c r="AC114" s="185">
        <v>5</v>
      </c>
      <c r="AD114" s="186" t="b">
        <f>IF(ISBLANK(GroupMember[[#This Row],[1. Identifiant interne d’exploitation agricole*]]),"",IF(ISERROR(MATCH(GroupMember[[#This Row],[1. Identifiant interne d’exploitation agricole*]],CertifiedCrop[1. Identifiant interne d’exploitation agricole*],0)),FALSE,TRUE))</f>
        <v>1</v>
      </c>
      <c r="AE114" s="186" t="b">
        <f>IF(ISBLANK(GroupMember[[#This Row],[1. Identifiant interne d’exploitation agricole*]]),"",IF(ISERROR(MATCH(GroupMember[[#This Row],[1. Identifiant interne d’exploitation agricole*]],FarmUnit[1. Identifiant interne d’exploitation agricole*],0)),FALSE,TRUE))</f>
        <v>1</v>
      </c>
      <c r="AF114" s="187" t="str">
        <f t="shared" ref="AF114:AF175" si="8">IFERROR(CONCATENATE(L114," ",M114),"")</f>
        <v xml:space="preserve">WONONDITE PALE </v>
      </c>
      <c r="AG114" s="188" t="str">
        <f t="shared" ref="AG114:AG175" si="9">CONCATENATE(AC114,"/",AB114,"/",AA114)</f>
        <v>5/2/2022</v>
      </c>
      <c r="AH114" s="189">
        <f t="shared" si="7"/>
        <v>3</v>
      </c>
      <c r="AI114" s="190">
        <f t="shared" ref="AI114:AI175" si="10">IF((X114+Y114/12)&lt;0,"",(X114+Y114/12))</f>
        <v>0</v>
      </c>
    </row>
    <row r="115" spans="1:35" s="191" customFormat="1" ht="25.5" x14ac:dyDescent="0.25">
      <c r="A115" s="151" t="s">
        <v>1077</v>
      </c>
      <c r="B115" s="151" t="s">
        <v>667</v>
      </c>
      <c r="C115" s="151" t="s">
        <v>1077</v>
      </c>
      <c r="D115" s="151" t="s">
        <v>771</v>
      </c>
      <c r="E115" s="151" t="s">
        <v>669</v>
      </c>
      <c r="F115" s="151" t="s">
        <v>669</v>
      </c>
      <c r="G115" s="151" t="s">
        <v>670</v>
      </c>
      <c r="H115" s="181">
        <v>4.34</v>
      </c>
      <c r="I115" s="164" t="s">
        <v>2405</v>
      </c>
      <c r="J115" s="151">
        <v>1</v>
      </c>
      <c r="K115" s="182">
        <v>2021</v>
      </c>
      <c r="L115" s="151" t="s">
        <v>1078</v>
      </c>
      <c r="M115" s="151" t="s">
        <v>1079</v>
      </c>
      <c r="N115" s="215" t="s">
        <v>2423</v>
      </c>
      <c r="O115" s="151" t="s">
        <v>1080</v>
      </c>
      <c r="P115" s="151" t="s">
        <v>674</v>
      </c>
      <c r="Q115" s="182">
        <v>1977</v>
      </c>
      <c r="R115" s="151">
        <v>6</v>
      </c>
      <c r="S115" s="151"/>
      <c r="T115" s="151"/>
      <c r="U115" s="151"/>
      <c r="V115" s="151"/>
      <c r="W115" s="151"/>
      <c r="X115" s="182">
        <v>0</v>
      </c>
      <c r="Y115" s="182">
        <v>0</v>
      </c>
      <c r="Z115" s="184" t="s">
        <v>776</v>
      </c>
      <c r="AA115" s="168">
        <v>2022</v>
      </c>
      <c r="AB115" s="185">
        <v>1</v>
      </c>
      <c r="AC115" s="185">
        <v>31</v>
      </c>
      <c r="AD115" s="186" t="b">
        <f>IF(ISBLANK(GroupMember[[#This Row],[1. Identifiant interne d’exploitation agricole*]]),"",IF(ISERROR(MATCH(GroupMember[[#This Row],[1. Identifiant interne d’exploitation agricole*]],CertifiedCrop[1. Identifiant interne d’exploitation agricole*],0)),FALSE,TRUE))</f>
        <v>1</v>
      </c>
      <c r="AE115" s="186" t="b">
        <f>IF(ISBLANK(GroupMember[[#This Row],[1. Identifiant interne d’exploitation agricole*]]),"",IF(ISERROR(MATCH(GroupMember[[#This Row],[1. Identifiant interne d’exploitation agricole*]],FarmUnit[1. Identifiant interne d’exploitation agricole*],0)),FALSE,TRUE))</f>
        <v>1</v>
      </c>
      <c r="AF115" s="187" t="str">
        <f t="shared" si="8"/>
        <v>INOUSSA SAVADOGO</v>
      </c>
      <c r="AG115" s="188" t="str">
        <f t="shared" si="9"/>
        <v>31/1/2022</v>
      </c>
      <c r="AH115" s="189">
        <f t="shared" si="7"/>
        <v>5</v>
      </c>
      <c r="AI115" s="190">
        <f t="shared" si="10"/>
        <v>0</v>
      </c>
    </row>
    <row r="116" spans="1:35" s="191" customFormat="1" ht="25.5" x14ac:dyDescent="0.25">
      <c r="A116" s="151" t="s">
        <v>1081</v>
      </c>
      <c r="B116" s="151" t="s">
        <v>667</v>
      </c>
      <c r="C116" s="151" t="s">
        <v>1081</v>
      </c>
      <c r="D116" s="151" t="s">
        <v>771</v>
      </c>
      <c r="E116" s="151" t="s">
        <v>669</v>
      </c>
      <c r="F116" s="151" t="s">
        <v>669</v>
      </c>
      <c r="G116" s="151" t="s">
        <v>670</v>
      </c>
      <c r="H116" s="181">
        <v>5.1899999999999995</v>
      </c>
      <c r="I116" s="164" t="s">
        <v>2405</v>
      </c>
      <c r="J116" s="151">
        <v>1</v>
      </c>
      <c r="K116" s="182">
        <v>2021</v>
      </c>
      <c r="L116" s="151" t="s">
        <v>1082</v>
      </c>
      <c r="M116" s="151" t="s">
        <v>715</v>
      </c>
      <c r="N116" s="215" t="s">
        <v>2424</v>
      </c>
      <c r="O116" s="151" t="s">
        <v>2393</v>
      </c>
      <c r="P116" s="151" t="s">
        <v>674</v>
      </c>
      <c r="Q116" s="182">
        <v>1973</v>
      </c>
      <c r="R116" s="151">
        <v>4</v>
      </c>
      <c r="S116" s="151"/>
      <c r="T116" s="151"/>
      <c r="U116" s="151"/>
      <c r="V116" s="151"/>
      <c r="W116" s="151"/>
      <c r="X116" s="182">
        <v>0</v>
      </c>
      <c r="Y116" s="182">
        <v>0</v>
      </c>
      <c r="Z116" s="184" t="s">
        <v>776</v>
      </c>
      <c r="AA116" s="168">
        <v>2022</v>
      </c>
      <c r="AB116" s="185">
        <v>1</v>
      </c>
      <c r="AC116" s="185">
        <v>14</v>
      </c>
      <c r="AD116" s="186" t="b">
        <f>IF(ISBLANK(GroupMember[[#This Row],[1. Identifiant interne d’exploitation agricole*]]),"",IF(ISERROR(MATCH(GroupMember[[#This Row],[1. Identifiant interne d’exploitation agricole*]],CertifiedCrop[1. Identifiant interne d’exploitation agricole*],0)),FALSE,TRUE))</f>
        <v>1</v>
      </c>
      <c r="AE116" s="186" t="b">
        <f>IF(ISBLANK(GroupMember[[#This Row],[1. Identifiant interne d’exploitation agricole*]]),"",IF(ISERROR(MATCH(GroupMember[[#This Row],[1. Identifiant interne d’exploitation agricole*]],FarmUnit[1. Identifiant interne d’exploitation agricole*],0)),FALSE,TRUE))</f>
        <v>1</v>
      </c>
      <c r="AF116" s="187" t="str">
        <f t="shared" si="8"/>
        <v>DAKOURI FULGENCE TOHOURI</v>
      </c>
      <c r="AG116" s="188" t="str">
        <f t="shared" si="9"/>
        <v>14/1/2022</v>
      </c>
      <c r="AH116" s="189">
        <f t="shared" si="7"/>
        <v>2</v>
      </c>
      <c r="AI116" s="190">
        <f t="shared" si="10"/>
        <v>0</v>
      </c>
    </row>
    <row r="117" spans="1:35" s="191" customFormat="1" ht="25.5" x14ac:dyDescent="0.25">
      <c r="A117" s="151" t="s">
        <v>1083</v>
      </c>
      <c r="B117" s="151" t="s">
        <v>667</v>
      </c>
      <c r="C117" s="151" t="s">
        <v>1083</v>
      </c>
      <c r="D117" s="151" t="s">
        <v>771</v>
      </c>
      <c r="E117" s="151" t="s">
        <v>669</v>
      </c>
      <c r="F117" s="151" t="s">
        <v>669</v>
      </c>
      <c r="G117" s="151" t="s">
        <v>670</v>
      </c>
      <c r="H117" s="181">
        <v>4.1500000000000004</v>
      </c>
      <c r="I117" s="164" t="s">
        <v>2405</v>
      </c>
      <c r="J117" s="151">
        <v>2</v>
      </c>
      <c r="K117" s="182">
        <v>2021</v>
      </c>
      <c r="L117" s="151" t="s">
        <v>1084</v>
      </c>
      <c r="M117" s="151" t="s">
        <v>1085</v>
      </c>
      <c r="N117" s="215" t="s">
        <v>2425</v>
      </c>
      <c r="O117" s="151" t="s">
        <v>1086</v>
      </c>
      <c r="P117" s="151" t="s">
        <v>674</v>
      </c>
      <c r="Q117" s="182">
        <v>1990</v>
      </c>
      <c r="R117" s="151">
        <v>8</v>
      </c>
      <c r="S117" s="151"/>
      <c r="T117" s="151"/>
      <c r="U117" s="151"/>
      <c r="V117" s="151"/>
      <c r="W117" s="151"/>
      <c r="X117" s="182">
        <v>0</v>
      </c>
      <c r="Y117" s="182">
        <v>0</v>
      </c>
      <c r="Z117" s="184" t="s">
        <v>776</v>
      </c>
      <c r="AA117" s="168">
        <v>2022</v>
      </c>
      <c r="AB117" s="185">
        <v>2</v>
      </c>
      <c r="AC117" s="185">
        <v>9</v>
      </c>
      <c r="AD117" s="186" t="b">
        <f>IF(ISBLANK(GroupMember[[#This Row],[1. Identifiant interne d’exploitation agricole*]]),"",IF(ISERROR(MATCH(GroupMember[[#This Row],[1. Identifiant interne d’exploitation agricole*]],CertifiedCrop[1. Identifiant interne d’exploitation agricole*],0)),FALSE,TRUE))</f>
        <v>1</v>
      </c>
      <c r="AE117" s="186" t="b">
        <f>IF(ISBLANK(GroupMember[[#This Row],[1. Identifiant interne d’exploitation agricole*]]),"",IF(ISERROR(MATCH(GroupMember[[#This Row],[1. Identifiant interne d’exploitation agricole*]],FarmUnit[1. Identifiant interne d’exploitation agricole*],0)),FALSE,TRUE))</f>
        <v>1</v>
      </c>
      <c r="AF117" s="187" t="str">
        <f t="shared" si="8"/>
        <v>BI ZAMBLE ROMARIC ZAMBLE</v>
      </c>
      <c r="AG117" s="188" t="str">
        <f t="shared" si="9"/>
        <v>9/2/2022</v>
      </c>
      <c r="AH117" s="189">
        <f t="shared" si="7"/>
        <v>1</v>
      </c>
      <c r="AI117" s="190">
        <f t="shared" si="10"/>
        <v>0</v>
      </c>
    </row>
    <row r="118" spans="1:35" s="191" customFormat="1" ht="13.5" x14ac:dyDescent="0.25">
      <c r="A118" s="151" t="s">
        <v>1087</v>
      </c>
      <c r="B118" s="151" t="s">
        <v>667</v>
      </c>
      <c r="C118" s="151" t="s">
        <v>1087</v>
      </c>
      <c r="D118" s="151" t="s">
        <v>771</v>
      </c>
      <c r="E118" s="151" t="s">
        <v>669</v>
      </c>
      <c r="F118" s="151" t="s">
        <v>669</v>
      </c>
      <c r="G118" s="151" t="s">
        <v>670</v>
      </c>
      <c r="H118" s="181">
        <v>4.0069999999999997</v>
      </c>
      <c r="I118" s="164" t="s">
        <v>2405</v>
      </c>
      <c r="J118" s="151">
        <v>1</v>
      </c>
      <c r="K118" s="182">
        <v>2021</v>
      </c>
      <c r="L118" s="151" t="s">
        <v>974</v>
      </c>
      <c r="M118" s="151" t="s">
        <v>810</v>
      </c>
      <c r="N118" s="164" t="s">
        <v>2404</v>
      </c>
      <c r="O118" s="151" t="s">
        <v>1088</v>
      </c>
      <c r="P118" s="151" t="s">
        <v>674</v>
      </c>
      <c r="Q118" s="182">
        <v>1972</v>
      </c>
      <c r="R118" s="151">
        <v>9</v>
      </c>
      <c r="S118" s="151"/>
      <c r="T118" s="151"/>
      <c r="U118" s="151"/>
      <c r="V118" s="151"/>
      <c r="W118" s="151"/>
      <c r="X118" s="182">
        <v>0</v>
      </c>
      <c r="Y118" s="182">
        <v>0</v>
      </c>
      <c r="Z118" s="184" t="s">
        <v>776</v>
      </c>
      <c r="AA118" s="168">
        <v>2022</v>
      </c>
      <c r="AB118" s="185">
        <v>1</v>
      </c>
      <c r="AC118" s="185">
        <v>21</v>
      </c>
      <c r="AD118" s="186" t="b">
        <f>IF(ISBLANK(GroupMember[[#This Row],[1. Identifiant interne d’exploitation agricole*]]),"",IF(ISERROR(MATCH(GroupMember[[#This Row],[1. Identifiant interne d’exploitation agricole*]],CertifiedCrop[1. Identifiant interne d’exploitation agricole*],0)),FALSE,TRUE))</f>
        <v>1</v>
      </c>
      <c r="AE118" s="186" t="b">
        <f>IF(ISBLANK(GroupMember[[#This Row],[1. Identifiant interne d’exploitation agricole*]]),"",IF(ISERROR(MATCH(GroupMember[[#This Row],[1. Identifiant interne d’exploitation agricole*]],FarmUnit[1. Identifiant interne d’exploitation agricole*],0)),FALSE,TRUE))</f>
        <v>1</v>
      </c>
      <c r="AF118" s="187" t="str">
        <f t="shared" si="8"/>
        <v>KOUASSI  YAO</v>
      </c>
      <c r="AG118" s="188" t="str">
        <f t="shared" si="9"/>
        <v>21/1/2022</v>
      </c>
      <c r="AH118" s="189">
        <f t="shared" si="7"/>
        <v>1</v>
      </c>
      <c r="AI118" s="190">
        <f t="shared" si="10"/>
        <v>0</v>
      </c>
    </row>
    <row r="119" spans="1:35" s="191" customFormat="1" ht="13.5" x14ac:dyDescent="0.25">
      <c r="A119" s="151" t="s">
        <v>1089</v>
      </c>
      <c r="B119" s="151" t="s">
        <v>667</v>
      </c>
      <c r="C119" s="151" t="s">
        <v>1089</v>
      </c>
      <c r="D119" s="151" t="s">
        <v>771</v>
      </c>
      <c r="E119" s="151" t="s">
        <v>669</v>
      </c>
      <c r="F119" s="151" t="s">
        <v>669</v>
      </c>
      <c r="G119" s="151" t="s">
        <v>670</v>
      </c>
      <c r="H119" s="181">
        <v>3.76</v>
      </c>
      <c r="I119" s="164" t="s">
        <v>2405</v>
      </c>
      <c r="J119" s="151">
        <v>1</v>
      </c>
      <c r="K119" s="182">
        <v>2021</v>
      </c>
      <c r="L119" s="151" t="s">
        <v>1090</v>
      </c>
      <c r="M119" s="151" t="s">
        <v>1091</v>
      </c>
      <c r="N119" s="215" t="s">
        <v>2426</v>
      </c>
      <c r="O119" s="151" t="s">
        <v>1092</v>
      </c>
      <c r="P119" s="151" t="s">
        <v>674</v>
      </c>
      <c r="Q119" s="182">
        <v>1983</v>
      </c>
      <c r="R119" s="151">
        <v>4</v>
      </c>
      <c r="S119" s="151"/>
      <c r="T119" s="151"/>
      <c r="U119" s="151"/>
      <c r="V119" s="151"/>
      <c r="W119" s="151"/>
      <c r="X119" s="182">
        <v>0</v>
      </c>
      <c r="Y119" s="182">
        <v>0</v>
      </c>
      <c r="Z119" s="184" t="s">
        <v>776</v>
      </c>
      <c r="AA119" s="168">
        <v>2022</v>
      </c>
      <c r="AB119" s="185">
        <v>1</v>
      </c>
      <c r="AC119" s="185">
        <v>17</v>
      </c>
      <c r="AD119" s="186" t="b">
        <f>IF(ISBLANK(GroupMember[[#This Row],[1. Identifiant interne d’exploitation agricole*]]),"",IF(ISERROR(MATCH(GroupMember[[#This Row],[1. Identifiant interne d’exploitation agricole*]],CertifiedCrop[1. Identifiant interne d’exploitation agricole*],0)),FALSE,TRUE))</f>
        <v>1</v>
      </c>
      <c r="AE119" s="186" t="b">
        <f>IF(ISBLANK(GroupMember[[#This Row],[1. Identifiant interne d’exploitation agricole*]]),"",IF(ISERROR(MATCH(GroupMember[[#This Row],[1. Identifiant interne d’exploitation agricole*]],FarmUnit[1. Identifiant interne d’exploitation agricole*],0)),FALSE,TRUE))</f>
        <v>1</v>
      </c>
      <c r="AF119" s="187" t="str">
        <f t="shared" si="8"/>
        <v>DAGO CESAR ZOGBA</v>
      </c>
      <c r="AG119" s="188" t="str">
        <f t="shared" si="9"/>
        <v>17/1/2022</v>
      </c>
      <c r="AH119" s="189">
        <f t="shared" si="7"/>
        <v>1</v>
      </c>
      <c r="AI119" s="190">
        <f t="shared" si="10"/>
        <v>0</v>
      </c>
    </row>
    <row r="120" spans="1:35" s="191" customFormat="1" ht="13.5" x14ac:dyDescent="0.25">
      <c r="A120" s="151" t="s">
        <v>1093</v>
      </c>
      <c r="B120" s="151" t="s">
        <v>667</v>
      </c>
      <c r="C120" s="151" t="s">
        <v>1093</v>
      </c>
      <c r="D120" s="151" t="s">
        <v>771</v>
      </c>
      <c r="E120" s="151" t="s">
        <v>669</v>
      </c>
      <c r="F120" s="151" t="s">
        <v>669</v>
      </c>
      <c r="G120" s="151" t="s">
        <v>670</v>
      </c>
      <c r="H120" s="181">
        <v>3.82</v>
      </c>
      <c r="I120" s="164" t="s">
        <v>2405</v>
      </c>
      <c r="J120" s="151">
        <v>1</v>
      </c>
      <c r="K120" s="182">
        <v>2021</v>
      </c>
      <c r="L120" s="151" t="s">
        <v>1094</v>
      </c>
      <c r="M120" s="151" t="s">
        <v>1095</v>
      </c>
      <c r="N120" s="164" t="s">
        <v>2404</v>
      </c>
      <c r="O120" s="164" t="s">
        <v>2404</v>
      </c>
      <c r="P120" s="151" t="s">
        <v>674</v>
      </c>
      <c r="Q120" s="182">
        <v>1993</v>
      </c>
      <c r="R120" s="151">
        <v>4</v>
      </c>
      <c r="S120" s="151"/>
      <c r="T120" s="151"/>
      <c r="U120" s="151"/>
      <c r="V120" s="151"/>
      <c r="W120" s="151"/>
      <c r="X120" s="182">
        <v>0</v>
      </c>
      <c r="Y120" s="182">
        <v>0</v>
      </c>
      <c r="Z120" s="184" t="s">
        <v>776</v>
      </c>
      <c r="AA120" s="168">
        <v>2022</v>
      </c>
      <c r="AB120" s="185">
        <v>1</v>
      </c>
      <c r="AC120" s="185">
        <v>19</v>
      </c>
      <c r="AD120" s="186" t="b">
        <f>IF(ISBLANK(GroupMember[[#This Row],[1. Identifiant interne d’exploitation agricole*]]),"",IF(ISERROR(MATCH(GroupMember[[#This Row],[1. Identifiant interne d’exploitation agricole*]],CertifiedCrop[1. Identifiant interne d’exploitation agricole*],0)),FALSE,TRUE))</f>
        <v>1</v>
      </c>
      <c r="AE120" s="186" t="b">
        <f>IF(ISBLANK(GroupMember[[#This Row],[1. Identifiant interne d’exploitation agricole*]]),"",IF(ISERROR(MATCH(GroupMember[[#This Row],[1. Identifiant interne d’exploitation agricole*]],FarmUnit[1. Identifiant interne d’exploitation agricole*],0)),FALSE,TRUE))</f>
        <v>1</v>
      </c>
      <c r="AF120" s="187" t="str">
        <f t="shared" si="8"/>
        <v>SANDAOGO BOUDA</v>
      </c>
      <c r="AG120" s="188" t="str">
        <f t="shared" si="9"/>
        <v>19/1/2022</v>
      </c>
      <c r="AH120" s="189">
        <f t="shared" si="7"/>
        <v>2</v>
      </c>
      <c r="AI120" s="190">
        <f t="shared" si="10"/>
        <v>0</v>
      </c>
    </row>
    <row r="121" spans="1:35" s="191" customFormat="1" ht="13.5" x14ac:dyDescent="0.25">
      <c r="A121" s="151" t="s">
        <v>1096</v>
      </c>
      <c r="B121" s="151" t="s">
        <v>667</v>
      </c>
      <c r="C121" s="151" t="s">
        <v>1096</v>
      </c>
      <c r="D121" s="151" t="s">
        <v>1097</v>
      </c>
      <c r="E121" s="151" t="s">
        <v>669</v>
      </c>
      <c r="F121" s="151" t="s">
        <v>669</v>
      </c>
      <c r="G121" s="151" t="s">
        <v>670</v>
      </c>
      <c r="H121" s="181">
        <v>5.64</v>
      </c>
      <c r="I121" s="164" t="s">
        <v>2405</v>
      </c>
      <c r="J121" s="151">
        <v>5</v>
      </c>
      <c r="K121" s="182">
        <v>2021</v>
      </c>
      <c r="L121" s="151" t="s">
        <v>1098</v>
      </c>
      <c r="M121" s="151" t="s">
        <v>697</v>
      </c>
      <c r="N121" s="183" t="s">
        <v>1099</v>
      </c>
      <c r="O121" s="151" t="s">
        <v>1100</v>
      </c>
      <c r="P121" s="151" t="s">
        <v>674</v>
      </c>
      <c r="Q121" s="182">
        <v>1972</v>
      </c>
      <c r="R121" s="151">
        <v>12</v>
      </c>
      <c r="S121" s="151"/>
      <c r="T121" s="151"/>
      <c r="U121" s="151"/>
      <c r="V121" s="151"/>
      <c r="W121" s="151"/>
      <c r="X121" s="182">
        <v>2</v>
      </c>
      <c r="Y121" s="182">
        <v>0</v>
      </c>
      <c r="Z121" s="184" t="s">
        <v>1101</v>
      </c>
      <c r="AA121" s="168">
        <v>2022</v>
      </c>
      <c r="AB121" s="185">
        <v>1</v>
      </c>
      <c r="AC121" s="185">
        <v>11</v>
      </c>
      <c r="AD121" s="186" t="b">
        <f>IF(ISBLANK(GroupMember[[#This Row],[1. Identifiant interne d’exploitation agricole*]]),"",IF(ISERROR(MATCH(GroupMember[[#This Row],[1. Identifiant interne d’exploitation agricole*]],CertifiedCrop[1. Identifiant interne d’exploitation agricole*],0)),FALSE,TRUE))</f>
        <v>1</v>
      </c>
      <c r="AE121" s="186" t="b">
        <f>IF(ISBLANK(GroupMember[[#This Row],[1. Identifiant interne d’exploitation agricole*]]),"",IF(ISERROR(MATCH(GroupMember[[#This Row],[1. Identifiant interne d’exploitation agricole*]],FarmUnit[1. Identifiant interne d’exploitation agricole*],0)),FALSE,TRUE))</f>
        <v>1</v>
      </c>
      <c r="AF121" s="187" t="str">
        <f t="shared" si="8"/>
        <v>KACOU JEANNOT KOUASSI</v>
      </c>
      <c r="AG121" s="188" t="str">
        <f t="shared" si="9"/>
        <v>11/1/2022</v>
      </c>
      <c r="AH121" s="189">
        <f t="shared" si="7"/>
        <v>2</v>
      </c>
      <c r="AI121" s="190">
        <f t="shared" si="10"/>
        <v>2</v>
      </c>
    </row>
    <row r="122" spans="1:35" s="191" customFormat="1" ht="13.5" x14ac:dyDescent="0.25">
      <c r="A122" s="151" t="s">
        <v>1102</v>
      </c>
      <c r="B122" s="151" t="s">
        <v>667</v>
      </c>
      <c r="C122" s="151" t="s">
        <v>1102</v>
      </c>
      <c r="D122" s="151" t="s">
        <v>1097</v>
      </c>
      <c r="E122" s="151" t="s">
        <v>669</v>
      </c>
      <c r="F122" s="151" t="s">
        <v>669</v>
      </c>
      <c r="G122" s="151" t="s">
        <v>670</v>
      </c>
      <c r="H122" s="181">
        <v>5.97</v>
      </c>
      <c r="I122" s="164" t="s">
        <v>2405</v>
      </c>
      <c r="J122" s="151">
        <v>4</v>
      </c>
      <c r="K122" s="182">
        <v>2021</v>
      </c>
      <c r="L122" s="151" t="s">
        <v>1103</v>
      </c>
      <c r="M122" s="151" t="s">
        <v>1104</v>
      </c>
      <c r="N122" s="183" t="s">
        <v>1105</v>
      </c>
      <c r="O122" s="151" t="s">
        <v>1106</v>
      </c>
      <c r="P122" s="151" t="s">
        <v>674</v>
      </c>
      <c r="Q122" s="182">
        <v>1982</v>
      </c>
      <c r="R122" s="151">
        <v>8</v>
      </c>
      <c r="S122" s="151"/>
      <c r="T122" s="151"/>
      <c r="U122" s="151"/>
      <c r="V122" s="151"/>
      <c r="W122" s="151"/>
      <c r="X122" s="182">
        <v>2</v>
      </c>
      <c r="Y122" s="182">
        <v>0</v>
      </c>
      <c r="Z122" s="184" t="s">
        <v>1101</v>
      </c>
      <c r="AA122" s="168">
        <v>2022</v>
      </c>
      <c r="AB122" s="185">
        <v>1</v>
      </c>
      <c r="AC122" s="185">
        <v>29</v>
      </c>
      <c r="AD122" s="186" t="b">
        <f>IF(ISBLANK(GroupMember[[#This Row],[1. Identifiant interne d’exploitation agricole*]]),"",IF(ISERROR(MATCH(GroupMember[[#This Row],[1. Identifiant interne d’exploitation agricole*]],CertifiedCrop[1. Identifiant interne d’exploitation agricole*],0)),FALSE,TRUE))</f>
        <v>1</v>
      </c>
      <c r="AE122" s="186" t="b">
        <f>IF(ISBLANK(GroupMember[[#This Row],[1. Identifiant interne d’exploitation agricole*]]),"",IF(ISERROR(MATCH(GroupMember[[#This Row],[1. Identifiant interne d’exploitation agricole*]],FarmUnit[1. Identifiant interne d’exploitation agricole*],0)),FALSE,TRUE))</f>
        <v>1</v>
      </c>
      <c r="AF122" s="187" t="str">
        <f t="shared" si="8"/>
        <v>KOUADIO MICHEL BOH</v>
      </c>
      <c r="AG122" s="188" t="str">
        <f t="shared" si="9"/>
        <v>29/1/2022</v>
      </c>
      <c r="AH122" s="189">
        <f t="shared" si="7"/>
        <v>4</v>
      </c>
      <c r="AI122" s="190">
        <f t="shared" si="10"/>
        <v>2</v>
      </c>
    </row>
    <row r="123" spans="1:35" s="191" customFormat="1" ht="25.5" x14ac:dyDescent="0.25">
      <c r="A123" s="151" t="s">
        <v>1107</v>
      </c>
      <c r="B123" s="151" t="s">
        <v>667</v>
      </c>
      <c r="C123" s="151" t="s">
        <v>1107</v>
      </c>
      <c r="D123" s="151" t="s">
        <v>1097</v>
      </c>
      <c r="E123" s="151" t="s">
        <v>669</v>
      </c>
      <c r="F123" s="151" t="s">
        <v>669</v>
      </c>
      <c r="G123" s="151" t="s">
        <v>670</v>
      </c>
      <c r="H123" s="181">
        <v>3.27</v>
      </c>
      <c r="I123" s="164" t="s">
        <v>2405</v>
      </c>
      <c r="J123" s="151">
        <v>1</v>
      </c>
      <c r="K123" s="182">
        <v>2021</v>
      </c>
      <c r="L123" s="151" t="s">
        <v>1108</v>
      </c>
      <c r="M123" s="151" t="s">
        <v>1109</v>
      </c>
      <c r="N123" s="183" t="s">
        <v>1110</v>
      </c>
      <c r="O123" s="164" t="s">
        <v>2404</v>
      </c>
      <c r="P123" s="151" t="s">
        <v>674</v>
      </c>
      <c r="Q123" s="182">
        <v>1990</v>
      </c>
      <c r="R123" s="151">
        <v>6</v>
      </c>
      <c r="S123" s="151"/>
      <c r="T123" s="151"/>
      <c r="U123" s="151"/>
      <c r="V123" s="151"/>
      <c r="W123" s="151"/>
      <c r="X123" s="182">
        <v>0</v>
      </c>
      <c r="Y123" s="182">
        <v>0</v>
      </c>
      <c r="Z123" s="184" t="s">
        <v>1101</v>
      </c>
      <c r="AA123" s="168">
        <v>2022</v>
      </c>
      <c r="AB123" s="185">
        <v>2</v>
      </c>
      <c r="AC123" s="185">
        <v>12</v>
      </c>
      <c r="AD123" s="186" t="b">
        <f>IF(ISBLANK(GroupMember[[#This Row],[1. Identifiant interne d’exploitation agricole*]]),"",IF(ISERROR(MATCH(GroupMember[[#This Row],[1. Identifiant interne d’exploitation agricole*]],CertifiedCrop[1. Identifiant interne d’exploitation agricole*],0)),FALSE,TRUE))</f>
        <v>1</v>
      </c>
      <c r="AE123" s="186" t="b">
        <f>IF(ISBLANK(GroupMember[[#This Row],[1. Identifiant interne d’exploitation agricole*]]),"",IF(ISERROR(MATCH(GroupMember[[#This Row],[1. Identifiant interne d’exploitation agricole*]],FarmUnit[1. Identifiant interne d’exploitation agricole*],0)),FALSE,TRUE))</f>
        <v>1</v>
      </c>
      <c r="AF123" s="187" t="str">
        <f t="shared" si="8"/>
        <v>KOUKOUGNON DIEUDONNE DIDO</v>
      </c>
      <c r="AG123" s="188" t="str">
        <f t="shared" si="9"/>
        <v>12/2/2022</v>
      </c>
      <c r="AH123" s="189">
        <f t="shared" si="7"/>
        <v>3</v>
      </c>
      <c r="AI123" s="190">
        <f t="shared" si="10"/>
        <v>0</v>
      </c>
    </row>
    <row r="124" spans="1:35" s="191" customFormat="1" ht="13.5" x14ac:dyDescent="0.25">
      <c r="A124" s="151" t="s">
        <v>1111</v>
      </c>
      <c r="B124" s="151" t="s">
        <v>667</v>
      </c>
      <c r="C124" s="151" t="s">
        <v>1111</v>
      </c>
      <c r="D124" s="151" t="s">
        <v>1097</v>
      </c>
      <c r="E124" s="151" t="s">
        <v>669</v>
      </c>
      <c r="F124" s="151" t="s">
        <v>669</v>
      </c>
      <c r="G124" s="151" t="s">
        <v>670</v>
      </c>
      <c r="H124" s="181">
        <v>0.89</v>
      </c>
      <c r="I124" s="164" t="s">
        <v>2405</v>
      </c>
      <c r="J124" s="151">
        <v>1</v>
      </c>
      <c r="K124" s="182">
        <v>2021</v>
      </c>
      <c r="L124" s="151" t="s">
        <v>1112</v>
      </c>
      <c r="M124" s="151" t="s">
        <v>827</v>
      </c>
      <c r="N124" s="183" t="s">
        <v>1113</v>
      </c>
      <c r="O124" s="151" t="s">
        <v>1114</v>
      </c>
      <c r="P124" s="151" t="s">
        <v>674</v>
      </c>
      <c r="Q124" s="182">
        <v>1976</v>
      </c>
      <c r="R124" s="151">
        <v>7</v>
      </c>
      <c r="S124" s="151"/>
      <c r="T124" s="151"/>
      <c r="U124" s="151"/>
      <c r="V124" s="151"/>
      <c r="W124" s="151"/>
      <c r="X124" s="182">
        <v>0</v>
      </c>
      <c r="Y124" s="182">
        <v>0</v>
      </c>
      <c r="Z124" s="184" t="s">
        <v>1101</v>
      </c>
      <c r="AA124" s="168">
        <v>2022</v>
      </c>
      <c r="AB124" s="185">
        <v>1</v>
      </c>
      <c r="AC124" s="185">
        <v>10</v>
      </c>
      <c r="AD124" s="186" t="b">
        <f>IF(ISBLANK(GroupMember[[#This Row],[1. Identifiant interne d’exploitation agricole*]]),"",IF(ISERROR(MATCH(GroupMember[[#This Row],[1. Identifiant interne d’exploitation agricole*]],CertifiedCrop[1. Identifiant interne d’exploitation agricole*],0)),FALSE,TRUE))</f>
        <v>1</v>
      </c>
      <c r="AE124" s="186" t="b">
        <f>IF(ISBLANK(GroupMember[[#This Row],[1. Identifiant interne d’exploitation agricole*]]),"",IF(ISERROR(MATCH(GroupMember[[#This Row],[1. Identifiant interne d’exploitation agricole*]],FarmUnit[1. Identifiant interne d’exploitation agricole*],0)),FALSE,TRUE))</f>
        <v>1</v>
      </c>
      <c r="AF124" s="187" t="str">
        <f t="shared" si="8"/>
        <v>PASCAL KOUADIO</v>
      </c>
      <c r="AG124" s="188" t="str">
        <f t="shared" si="9"/>
        <v>10/1/2022</v>
      </c>
      <c r="AH124" s="189">
        <f t="shared" si="7"/>
        <v>4</v>
      </c>
      <c r="AI124" s="190">
        <f t="shared" si="10"/>
        <v>0</v>
      </c>
    </row>
    <row r="125" spans="1:35" s="191" customFormat="1" ht="25.5" x14ac:dyDescent="0.25">
      <c r="A125" s="151" t="s">
        <v>1115</v>
      </c>
      <c r="B125" s="151" t="s">
        <v>667</v>
      </c>
      <c r="C125" s="151" t="s">
        <v>1115</v>
      </c>
      <c r="D125" s="151" t="s">
        <v>1097</v>
      </c>
      <c r="E125" s="151" t="s">
        <v>669</v>
      </c>
      <c r="F125" s="151" t="s">
        <v>669</v>
      </c>
      <c r="G125" s="151" t="s">
        <v>670</v>
      </c>
      <c r="H125" s="181">
        <v>1.66</v>
      </c>
      <c r="I125" s="164" t="s">
        <v>2405</v>
      </c>
      <c r="J125" s="151">
        <v>1</v>
      </c>
      <c r="K125" s="182">
        <v>2021</v>
      </c>
      <c r="L125" s="151" t="s">
        <v>1116</v>
      </c>
      <c r="M125" s="151" t="s">
        <v>697</v>
      </c>
      <c r="N125" s="183" t="s">
        <v>1117</v>
      </c>
      <c r="O125" s="151" t="s">
        <v>1118</v>
      </c>
      <c r="P125" s="151" t="s">
        <v>674</v>
      </c>
      <c r="Q125" s="182">
        <v>1961</v>
      </c>
      <c r="R125" s="151">
        <v>7</v>
      </c>
      <c r="S125" s="151"/>
      <c r="T125" s="151"/>
      <c r="U125" s="151"/>
      <c r="V125" s="151"/>
      <c r="W125" s="151"/>
      <c r="X125" s="182">
        <v>0</v>
      </c>
      <c r="Y125" s="182">
        <v>0</v>
      </c>
      <c r="Z125" s="184" t="s">
        <v>1101</v>
      </c>
      <c r="AA125" s="168">
        <v>2022</v>
      </c>
      <c r="AB125" s="185">
        <v>1</v>
      </c>
      <c r="AC125" s="185">
        <v>29</v>
      </c>
      <c r="AD125" s="186" t="b">
        <f>IF(ISBLANK(GroupMember[[#This Row],[1. Identifiant interne d’exploitation agricole*]]),"",IF(ISERROR(MATCH(GroupMember[[#This Row],[1. Identifiant interne d’exploitation agricole*]],CertifiedCrop[1. Identifiant interne d’exploitation agricole*],0)),FALSE,TRUE))</f>
        <v>1</v>
      </c>
      <c r="AE125" s="186" t="b">
        <f>IF(ISBLANK(GroupMember[[#This Row],[1. Identifiant interne d’exploitation agricole*]]),"",IF(ISERROR(MATCH(GroupMember[[#This Row],[1. Identifiant interne d’exploitation agricole*]],FarmUnit[1. Identifiant interne d’exploitation agricole*],0)),FALSE,TRUE))</f>
        <v>1</v>
      </c>
      <c r="AF125" s="187" t="str">
        <f t="shared" si="8"/>
        <v xml:space="preserve"> KOUADIO EMMANUEL KOUASSI</v>
      </c>
      <c r="AG125" s="188" t="str">
        <f t="shared" si="9"/>
        <v>29/1/2022</v>
      </c>
      <c r="AH125" s="189">
        <f t="shared" si="7"/>
        <v>4</v>
      </c>
      <c r="AI125" s="190">
        <f t="shared" si="10"/>
        <v>0</v>
      </c>
    </row>
    <row r="126" spans="1:35" s="191" customFormat="1" ht="13.5" x14ac:dyDescent="0.25">
      <c r="A126" s="151" t="s">
        <v>1119</v>
      </c>
      <c r="B126" s="151" t="s">
        <v>667</v>
      </c>
      <c r="C126" s="151" t="s">
        <v>1119</v>
      </c>
      <c r="D126" s="151" t="s">
        <v>1097</v>
      </c>
      <c r="E126" s="151" t="s">
        <v>669</v>
      </c>
      <c r="F126" s="151" t="s">
        <v>669</v>
      </c>
      <c r="G126" s="151" t="s">
        <v>670</v>
      </c>
      <c r="H126" s="181">
        <v>3.57</v>
      </c>
      <c r="I126" s="164" t="s">
        <v>2405</v>
      </c>
      <c r="J126" s="151">
        <v>1</v>
      </c>
      <c r="K126" s="182">
        <v>2021</v>
      </c>
      <c r="L126" s="151" t="s">
        <v>1120</v>
      </c>
      <c r="M126" s="151" t="s">
        <v>827</v>
      </c>
      <c r="N126" s="183" t="s">
        <v>1121</v>
      </c>
      <c r="O126" s="151" t="s">
        <v>1122</v>
      </c>
      <c r="P126" s="151" t="s">
        <v>674</v>
      </c>
      <c r="Q126" s="182">
        <v>1979</v>
      </c>
      <c r="R126" s="151">
        <v>13</v>
      </c>
      <c r="S126" s="151"/>
      <c r="T126" s="151"/>
      <c r="U126" s="151"/>
      <c r="V126" s="151"/>
      <c r="W126" s="151"/>
      <c r="X126" s="182">
        <v>0</v>
      </c>
      <c r="Y126" s="182">
        <v>0</v>
      </c>
      <c r="Z126" s="184" t="s">
        <v>1101</v>
      </c>
      <c r="AA126" s="168">
        <v>2022</v>
      </c>
      <c r="AB126" s="185">
        <v>1</v>
      </c>
      <c r="AC126" s="185">
        <v>18</v>
      </c>
      <c r="AD126" s="186" t="b">
        <f>IF(ISBLANK(GroupMember[[#This Row],[1. Identifiant interne d’exploitation agricole*]]),"",IF(ISERROR(MATCH(GroupMember[[#This Row],[1. Identifiant interne d’exploitation agricole*]],CertifiedCrop[1. Identifiant interne d’exploitation agricole*],0)),FALSE,TRUE))</f>
        <v>1</v>
      </c>
      <c r="AE126" s="186" t="b">
        <f>IF(ISBLANK(GroupMember[[#This Row],[1. Identifiant interne d’exploitation agricole*]]),"",IF(ISERROR(MATCH(GroupMember[[#This Row],[1. Identifiant interne d’exploitation agricole*]],FarmUnit[1. Identifiant interne d’exploitation agricole*],0)),FALSE,TRUE))</f>
        <v>1</v>
      </c>
      <c r="AF126" s="187" t="str">
        <f t="shared" si="8"/>
        <v>N' GUESSAN KOUADIO</v>
      </c>
      <c r="AG126" s="188" t="str">
        <f t="shared" si="9"/>
        <v>18/1/2022</v>
      </c>
      <c r="AH126" s="189">
        <f t="shared" si="7"/>
        <v>1</v>
      </c>
      <c r="AI126" s="190">
        <f t="shared" si="10"/>
        <v>0</v>
      </c>
    </row>
    <row r="127" spans="1:35" s="191" customFormat="1" ht="13.5" x14ac:dyDescent="0.25">
      <c r="A127" s="151" t="s">
        <v>1123</v>
      </c>
      <c r="B127" s="151" t="s">
        <v>667</v>
      </c>
      <c r="C127" s="151" t="s">
        <v>1123</v>
      </c>
      <c r="D127" s="151" t="s">
        <v>1097</v>
      </c>
      <c r="E127" s="151" t="s">
        <v>669</v>
      </c>
      <c r="F127" s="151" t="s">
        <v>669</v>
      </c>
      <c r="G127" s="151" t="s">
        <v>670</v>
      </c>
      <c r="H127" s="181">
        <v>3.22</v>
      </c>
      <c r="I127" s="164" t="s">
        <v>2405</v>
      </c>
      <c r="J127" s="151">
        <v>2</v>
      </c>
      <c r="K127" s="182">
        <v>2021</v>
      </c>
      <c r="L127" s="151" t="s">
        <v>1124</v>
      </c>
      <c r="M127" s="151" t="s">
        <v>841</v>
      </c>
      <c r="N127" s="183" t="s">
        <v>1125</v>
      </c>
      <c r="O127" s="151" t="s">
        <v>1126</v>
      </c>
      <c r="P127" s="151" t="s">
        <v>674</v>
      </c>
      <c r="Q127" s="182">
        <v>1976</v>
      </c>
      <c r="R127" s="151">
        <v>6</v>
      </c>
      <c r="S127" s="151"/>
      <c r="T127" s="151"/>
      <c r="U127" s="151"/>
      <c r="V127" s="151"/>
      <c r="W127" s="151"/>
      <c r="X127" s="182">
        <v>0</v>
      </c>
      <c r="Y127" s="182">
        <v>0</v>
      </c>
      <c r="Z127" s="184" t="s">
        <v>1101</v>
      </c>
      <c r="AA127" s="168">
        <v>2022</v>
      </c>
      <c r="AB127" s="185">
        <v>2</v>
      </c>
      <c r="AC127" s="185">
        <v>10</v>
      </c>
      <c r="AD127" s="186" t="b">
        <f>IF(ISBLANK(GroupMember[[#This Row],[1. Identifiant interne d’exploitation agricole*]]),"",IF(ISERROR(MATCH(GroupMember[[#This Row],[1. Identifiant interne d’exploitation agricole*]],CertifiedCrop[1. Identifiant interne d’exploitation agricole*],0)),FALSE,TRUE))</f>
        <v>1</v>
      </c>
      <c r="AE127" s="186" t="b">
        <f>IF(ISBLANK(GroupMember[[#This Row],[1. Identifiant interne d’exploitation agricole*]]),"",IF(ISERROR(MATCH(GroupMember[[#This Row],[1. Identifiant interne d’exploitation agricole*]],FarmUnit[1. Identifiant interne d’exploitation agricole*],0)),FALSE,TRUE))</f>
        <v>1</v>
      </c>
      <c r="AF127" s="187" t="str">
        <f t="shared" si="8"/>
        <v xml:space="preserve"> KOUASSI ANTOINE KONAN</v>
      </c>
      <c r="AG127" s="188" t="str">
        <f t="shared" si="9"/>
        <v>10/2/2022</v>
      </c>
      <c r="AH127" s="189">
        <f t="shared" si="7"/>
        <v>3</v>
      </c>
      <c r="AI127" s="190">
        <f t="shared" si="10"/>
        <v>0</v>
      </c>
    </row>
    <row r="128" spans="1:35" s="191" customFormat="1" ht="25.5" x14ac:dyDescent="0.25">
      <c r="A128" s="151" t="s">
        <v>1127</v>
      </c>
      <c r="B128" s="151" t="s">
        <v>667</v>
      </c>
      <c r="C128" s="151" t="s">
        <v>1127</v>
      </c>
      <c r="D128" s="151" t="s">
        <v>1097</v>
      </c>
      <c r="E128" s="151" t="s">
        <v>669</v>
      </c>
      <c r="F128" s="151" t="s">
        <v>669</v>
      </c>
      <c r="G128" s="151" t="s">
        <v>670</v>
      </c>
      <c r="H128" s="181">
        <v>0.85</v>
      </c>
      <c r="I128" s="164" t="s">
        <v>2405</v>
      </c>
      <c r="J128" s="151">
        <v>1</v>
      </c>
      <c r="K128" s="182">
        <v>2021</v>
      </c>
      <c r="L128" s="151" t="s">
        <v>1128</v>
      </c>
      <c r="M128" s="151" t="s">
        <v>1129</v>
      </c>
      <c r="N128" s="183" t="s">
        <v>1130</v>
      </c>
      <c r="O128" s="151" t="s">
        <v>1131</v>
      </c>
      <c r="P128" s="151" t="s">
        <v>674</v>
      </c>
      <c r="Q128" s="182">
        <v>1986</v>
      </c>
      <c r="R128" s="151">
        <v>5</v>
      </c>
      <c r="S128" s="151"/>
      <c r="T128" s="151"/>
      <c r="U128" s="151"/>
      <c r="V128" s="151"/>
      <c r="W128" s="151"/>
      <c r="X128" s="182">
        <v>0</v>
      </c>
      <c r="Y128" s="182">
        <v>0</v>
      </c>
      <c r="Z128" s="184" t="s">
        <v>1101</v>
      </c>
      <c r="AA128" s="168">
        <v>2022</v>
      </c>
      <c r="AB128" s="185">
        <v>1</v>
      </c>
      <c r="AC128" s="185">
        <v>13</v>
      </c>
      <c r="AD128" s="186" t="b">
        <f>IF(ISBLANK(GroupMember[[#This Row],[1. Identifiant interne d’exploitation agricole*]]),"",IF(ISERROR(MATCH(GroupMember[[#This Row],[1. Identifiant interne d’exploitation agricole*]],CertifiedCrop[1. Identifiant interne d’exploitation agricole*],0)),FALSE,TRUE))</f>
        <v>1</v>
      </c>
      <c r="AE128" s="186" t="b">
        <f>IF(ISBLANK(GroupMember[[#This Row],[1. Identifiant interne d’exploitation agricole*]]),"",IF(ISERROR(MATCH(GroupMember[[#This Row],[1. Identifiant interne d’exploitation agricole*]],FarmUnit[1. Identifiant interne d’exploitation agricole*],0)),FALSE,TRUE))</f>
        <v>1</v>
      </c>
      <c r="AF128" s="187" t="str">
        <f t="shared" si="8"/>
        <v xml:space="preserve"> KONAN JEAN HERBERT GOLY</v>
      </c>
      <c r="AG128" s="188" t="str">
        <f t="shared" si="9"/>
        <v>13/1/2022</v>
      </c>
      <c r="AH128" s="189">
        <f t="shared" si="7"/>
        <v>4</v>
      </c>
      <c r="AI128" s="190">
        <f t="shared" si="10"/>
        <v>0</v>
      </c>
    </row>
    <row r="129" spans="1:35" s="191" customFormat="1" ht="13.5" x14ac:dyDescent="0.25">
      <c r="A129" s="151" t="s">
        <v>1132</v>
      </c>
      <c r="B129" s="151" t="s">
        <v>667</v>
      </c>
      <c r="C129" s="151" t="s">
        <v>1132</v>
      </c>
      <c r="D129" s="151" t="s">
        <v>1097</v>
      </c>
      <c r="E129" s="151" t="s">
        <v>669</v>
      </c>
      <c r="F129" s="151" t="s">
        <v>669</v>
      </c>
      <c r="G129" s="151" t="s">
        <v>670</v>
      </c>
      <c r="H129" s="181">
        <v>1.29</v>
      </c>
      <c r="I129" s="164" t="s">
        <v>2405</v>
      </c>
      <c r="J129" s="151">
        <v>1</v>
      </c>
      <c r="K129" s="182">
        <v>2021</v>
      </c>
      <c r="L129" s="151" t="s">
        <v>1133</v>
      </c>
      <c r="M129" s="151" t="s">
        <v>1004</v>
      </c>
      <c r="N129" s="183" t="s">
        <v>1134</v>
      </c>
      <c r="O129" s="164" t="s">
        <v>2404</v>
      </c>
      <c r="P129" s="151" t="s">
        <v>674</v>
      </c>
      <c r="Q129" s="182">
        <v>1973</v>
      </c>
      <c r="R129" s="151">
        <v>4</v>
      </c>
      <c r="S129" s="151"/>
      <c r="T129" s="151"/>
      <c r="U129" s="151"/>
      <c r="V129" s="151"/>
      <c r="W129" s="151"/>
      <c r="X129" s="182">
        <v>0</v>
      </c>
      <c r="Y129" s="182">
        <v>0</v>
      </c>
      <c r="Z129" s="184" t="s">
        <v>1101</v>
      </c>
      <c r="AA129" s="168">
        <v>2022</v>
      </c>
      <c r="AB129" s="185">
        <v>1</v>
      </c>
      <c r="AC129" s="185">
        <v>26</v>
      </c>
      <c r="AD129" s="186" t="b">
        <f>IF(ISBLANK(GroupMember[[#This Row],[1. Identifiant interne d’exploitation agricole*]]),"",IF(ISERROR(MATCH(GroupMember[[#This Row],[1. Identifiant interne d’exploitation agricole*]],CertifiedCrop[1. Identifiant interne d’exploitation agricole*],0)),FALSE,TRUE))</f>
        <v>1</v>
      </c>
      <c r="AE129" s="186" t="b">
        <f>IF(ISBLANK(GroupMember[[#This Row],[1. Identifiant interne d’exploitation agricole*]]),"",IF(ISERROR(MATCH(GroupMember[[#This Row],[1. Identifiant interne d’exploitation agricole*]],FarmUnit[1. Identifiant interne d’exploitation agricole*],0)),FALSE,TRUE))</f>
        <v>1</v>
      </c>
      <c r="AF129" s="187" t="str">
        <f t="shared" si="8"/>
        <v xml:space="preserve"> KONAN JOEL KOFFI </v>
      </c>
      <c r="AG129" s="188" t="str">
        <f t="shared" si="9"/>
        <v>26/1/2022</v>
      </c>
      <c r="AH129" s="189">
        <f t="shared" si="7"/>
        <v>5</v>
      </c>
      <c r="AI129" s="190">
        <f t="shared" si="10"/>
        <v>0</v>
      </c>
    </row>
    <row r="130" spans="1:35" s="191" customFormat="1" ht="13.5" x14ac:dyDescent="0.25">
      <c r="A130" s="151" t="s">
        <v>1135</v>
      </c>
      <c r="B130" s="151" t="s">
        <v>667</v>
      </c>
      <c r="C130" s="151" t="s">
        <v>1135</v>
      </c>
      <c r="D130" s="151" t="s">
        <v>1097</v>
      </c>
      <c r="E130" s="151" t="s">
        <v>669</v>
      </c>
      <c r="F130" s="151" t="s">
        <v>669</v>
      </c>
      <c r="G130" s="151" t="s">
        <v>670</v>
      </c>
      <c r="H130" s="181">
        <v>3.97</v>
      </c>
      <c r="I130" s="164" t="s">
        <v>2405</v>
      </c>
      <c r="J130" s="151">
        <v>1</v>
      </c>
      <c r="K130" s="182">
        <v>2021</v>
      </c>
      <c r="L130" s="151" t="s">
        <v>1136</v>
      </c>
      <c r="M130" s="151" t="s">
        <v>697</v>
      </c>
      <c r="N130" s="183" t="s">
        <v>1137</v>
      </c>
      <c r="O130" s="164" t="s">
        <v>2404</v>
      </c>
      <c r="P130" s="151" t="s">
        <v>674</v>
      </c>
      <c r="Q130" s="182">
        <v>1972</v>
      </c>
      <c r="R130" s="151">
        <v>1</v>
      </c>
      <c r="S130" s="151"/>
      <c r="T130" s="151"/>
      <c r="U130" s="151"/>
      <c r="V130" s="151"/>
      <c r="W130" s="151"/>
      <c r="X130" s="182">
        <v>0</v>
      </c>
      <c r="Y130" s="182">
        <v>0</v>
      </c>
      <c r="Z130" s="184" t="s">
        <v>1101</v>
      </c>
      <c r="AA130" s="168">
        <v>2022</v>
      </c>
      <c r="AB130" s="185">
        <v>1</v>
      </c>
      <c r="AC130" s="185">
        <v>10</v>
      </c>
      <c r="AD130" s="186" t="b">
        <f>IF(ISBLANK(GroupMember[[#This Row],[1. Identifiant interne d’exploitation agricole*]]),"",IF(ISERROR(MATCH(GroupMember[[#This Row],[1. Identifiant interne d’exploitation agricole*]],CertifiedCrop[1. Identifiant interne d’exploitation agricole*],0)),FALSE,TRUE))</f>
        <v>1</v>
      </c>
      <c r="AE130" s="186" t="b">
        <f>IF(ISBLANK(GroupMember[[#This Row],[1. Identifiant interne d’exploitation agricole*]]),"",IF(ISERROR(MATCH(GroupMember[[#This Row],[1. Identifiant interne d’exploitation agricole*]],FarmUnit[1. Identifiant interne d’exploitation agricole*],0)),FALSE,TRUE))</f>
        <v>1</v>
      </c>
      <c r="AF130" s="187" t="str">
        <f t="shared" si="8"/>
        <v>N GUESSAN KOUASSI</v>
      </c>
      <c r="AG130" s="188" t="str">
        <f t="shared" si="9"/>
        <v>10/1/2022</v>
      </c>
      <c r="AH130" s="189">
        <f t="shared" si="7"/>
        <v>4</v>
      </c>
      <c r="AI130" s="190">
        <f t="shared" si="10"/>
        <v>0</v>
      </c>
    </row>
    <row r="131" spans="1:35" s="191" customFormat="1" ht="13.5" x14ac:dyDescent="0.25">
      <c r="A131" s="151" t="s">
        <v>1138</v>
      </c>
      <c r="B131" s="151" t="s">
        <v>667</v>
      </c>
      <c r="C131" s="151" t="s">
        <v>1138</v>
      </c>
      <c r="D131" s="151" t="s">
        <v>1097</v>
      </c>
      <c r="E131" s="151" t="s">
        <v>669</v>
      </c>
      <c r="F131" s="151" t="s">
        <v>669</v>
      </c>
      <c r="G131" s="151" t="s">
        <v>670</v>
      </c>
      <c r="H131" s="181">
        <v>0.85</v>
      </c>
      <c r="I131" s="164" t="s">
        <v>2405</v>
      </c>
      <c r="J131" s="151">
        <v>1</v>
      </c>
      <c r="K131" s="182">
        <v>2021</v>
      </c>
      <c r="L131" s="151" t="s">
        <v>1139</v>
      </c>
      <c r="M131" s="151" t="s">
        <v>841</v>
      </c>
      <c r="N131" s="183" t="s">
        <v>1140</v>
      </c>
      <c r="O131" s="164" t="s">
        <v>2404</v>
      </c>
      <c r="P131" s="151" t="s">
        <v>745</v>
      </c>
      <c r="Q131" s="182">
        <v>1981</v>
      </c>
      <c r="R131" s="151">
        <v>6</v>
      </c>
      <c r="S131" s="151"/>
      <c r="T131" s="151"/>
      <c r="U131" s="151"/>
      <c r="V131" s="151"/>
      <c r="W131" s="151"/>
      <c r="X131" s="182">
        <v>0</v>
      </c>
      <c r="Y131" s="182">
        <v>0</v>
      </c>
      <c r="Z131" s="184" t="s">
        <v>1101</v>
      </c>
      <c r="AA131" s="168">
        <v>2022</v>
      </c>
      <c r="AB131" s="185">
        <v>1</v>
      </c>
      <c r="AC131" s="185">
        <v>13</v>
      </c>
      <c r="AD131" s="186" t="b">
        <f>IF(ISBLANK(GroupMember[[#This Row],[1. Identifiant interne d’exploitation agricole*]]),"",IF(ISERROR(MATCH(GroupMember[[#This Row],[1. Identifiant interne d’exploitation agricole*]],CertifiedCrop[1. Identifiant interne d’exploitation agricole*],0)),FALSE,TRUE))</f>
        <v>1</v>
      </c>
      <c r="AE131" s="186" t="b">
        <f>IF(ISBLANK(GroupMember[[#This Row],[1. Identifiant interne d’exploitation agricole*]]),"",IF(ISERROR(MATCH(GroupMember[[#This Row],[1. Identifiant interne d’exploitation agricole*]],FarmUnit[1. Identifiant interne d’exploitation agricole*],0)),FALSE,TRUE))</f>
        <v>1</v>
      </c>
      <c r="AF131" s="187" t="str">
        <f t="shared" si="8"/>
        <v xml:space="preserve"> N GORAN ODETTE KONAN</v>
      </c>
      <c r="AG131" s="188" t="str">
        <f t="shared" si="9"/>
        <v>13/1/2022</v>
      </c>
      <c r="AH131" s="189">
        <f t="shared" ref="AH131:AH194" si="11">COUNTIFS(Z:Z,Z131,AG:AG,AG131)</f>
        <v>4</v>
      </c>
      <c r="AI131" s="190">
        <f t="shared" si="10"/>
        <v>0</v>
      </c>
    </row>
    <row r="132" spans="1:35" s="191" customFormat="1" ht="13.5" x14ac:dyDescent="0.25">
      <c r="A132" s="151" t="s">
        <v>1141</v>
      </c>
      <c r="B132" s="151" t="s">
        <v>667</v>
      </c>
      <c r="C132" s="151" t="s">
        <v>1141</v>
      </c>
      <c r="D132" s="151" t="s">
        <v>1097</v>
      </c>
      <c r="E132" s="151" t="s">
        <v>669</v>
      </c>
      <c r="F132" s="151" t="s">
        <v>669</v>
      </c>
      <c r="G132" s="151" t="s">
        <v>670</v>
      </c>
      <c r="H132" s="181">
        <v>3.097</v>
      </c>
      <c r="I132" s="164" t="s">
        <v>2405</v>
      </c>
      <c r="J132" s="151">
        <v>2</v>
      </c>
      <c r="K132" s="182">
        <v>2021</v>
      </c>
      <c r="L132" s="151" t="s">
        <v>1142</v>
      </c>
      <c r="M132" s="151" t="s">
        <v>810</v>
      </c>
      <c r="N132" s="183" t="s">
        <v>1143</v>
      </c>
      <c r="O132" s="151" t="s">
        <v>1144</v>
      </c>
      <c r="P132" s="151" t="s">
        <v>674</v>
      </c>
      <c r="Q132" s="182">
        <v>1975</v>
      </c>
      <c r="R132" s="151">
        <v>9</v>
      </c>
      <c r="S132" s="151"/>
      <c r="T132" s="151"/>
      <c r="U132" s="151"/>
      <c r="V132" s="151"/>
      <c r="W132" s="151"/>
      <c r="X132" s="182">
        <v>0</v>
      </c>
      <c r="Y132" s="182">
        <v>0</v>
      </c>
      <c r="Z132" s="184" t="s">
        <v>1101</v>
      </c>
      <c r="AA132" s="168">
        <v>2022</v>
      </c>
      <c r="AB132" s="185">
        <v>1</v>
      </c>
      <c r="AC132" s="185">
        <v>31</v>
      </c>
      <c r="AD132" s="186" t="b">
        <f>IF(ISBLANK(GroupMember[[#This Row],[1. Identifiant interne d’exploitation agricole*]]),"",IF(ISERROR(MATCH(GroupMember[[#This Row],[1. Identifiant interne d’exploitation agricole*]],CertifiedCrop[1. Identifiant interne d’exploitation agricole*],0)),FALSE,TRUE))</f>
        <v>1</v>
      </c>
      <c r="AE132" s="186" t="b">
        <f>IF(ISBLANK(GroupMember[[#This Row],[1. Identifiant interne d’exploitation agricole*]]),"",IF(ISERROR(MATCH(GroupMember[[#This Row],[1. Identifiant interne d’exploitation agricole*]],FarmUnit[1. Identifiant interne d’exploitation agricole*],0)),FALSE,TRUE))</f>
        <v>1</v>
      </c>
      <c r="AF132" s="187" t="str">
        <f t="shared" si="8"/>
        <v>KOUAME MARC YAO</v>
      </c>
      <c r="AG132" s="188" t="str">
        <f t="shared" si="9"/>
        <v>31/1/2022</v>
      </c>
      <c r="AH132" s="189">
        <f t="shared" si="11"/>
        <v>5</v>
      </c>
      <c r="AI132" s="190">
        <f t="shared" si="10"/>
        <v>0</v>
      </c>
    </row>
    <row r="133" spans="1:35" s="191" customFormat="1" ht="13.5" x14ac:dyDescent="0.25">
      <c r="A133" s="151" t="s">
        <v>1145</v>
      </c>
      <c r="B133" s="151" t="s">
        <v>667</v>
      </c>
      <c r="C133" s="151" t="s">
        <v>1145</v>
      </c>
      <c r="D133" s="151" t="s">
        <v>1097</v>
      </c>
      <c r="E133" s="151" t="s">
        <v>669</v>
      </c>
      <c r="F133" s="151" t="s">
        <v>669</v>
      </c>
      <c r="G133" s="151" t="s">
        <v>670</v>
      </c>
      <c r="H133" s="181">
        <v>2.2999999999999998</v>
      </c>
      <c r="I133" s="164" t="s">
        <v>2405</v>
      </c>
      <c r="J133" s="151">
        <v>1</v>
      </c>
      <c r="K133" s="182">
        <v>2021</v>
      </c>
      <c r="L133" s="151" t="s">
        <v>1146</v>
      </c>
      <c r="M133" s="151" t="s">
        <v>702</v>
      </c>
      <c r="N133" s="183" t="s">
        <v>1147</v>
      </c>
      <c r="O133" s="164" t="s">
        <v>2404</v>
      </c>
      <c r="P133" s="151" t="s">
        <v>674</v>
      </c>
      <c r="Q133" s="182">
        <v>1998</v>
      </c>
      <c r="R133" s="151">
        <v>6</v>
      </c>
      <c r="S133" s="151"/>
      <c r="T133" s="151"/>
      <c r="U133" s="151"/>
      <c r="V133" s="151"/>
      <c r="W133" s="151"/>
      <c r="X133" s="182">
        <v>0</v>
      </c>
      <c r="Y133" s="182">
        <v>0</v>
      </c>
      <c r="Z133" s="184" t="s">
        <v>1101</v>
      </c>
      <c r="AA133" s="168">
        <v>2022</v>
      </c>
      <c r="AB133" s="185">
        <v>2</v>
      </c>
      <c r="AC133" s="185">
        <v>12</v>
      </c>
      <c r="AD133" s="186" t="b">
        <f>IF(ISBLANK(GroupMember[[#This Row],[1. Identifiant interne d’exploitation agricole*]]),"",IF(ISERROR(MATCH(GroupMember[[#This Row],[1. Identifiant interne d’exploitation agricole*]],CertifiedCrop[1. Identifiant interne d’exploitation agricole*],0)),FALSE,TRUE))</f>
        <v>1</v>
      </c>
      <c r="AE133" s="186" t="b">
        <f>IF(ISBLANK(GroupMember[[#This Row],[1. Identifiant interne d’exploitation agricole*]]),"",IF(ISERROR(MATCH(GroupMember[[#This Row],[1. Identifiant interne d’exploitation agricole*]],FarmUnit[1. Identifiant interne d’exploitation agricole*],0)),FALSE,TRUE))</f>
        <v>1</v>
      </c>
      <c r="AF133" s="187" t="str">
        <f t="shared" si="8"/>
        <v>MARCIAL KOFFI</v>
      </c>
      <c r="AG133" s="188" t="str">
        <f t="shared" si="9"/>
        <v>12/2/2022</v>
      </c>
      <c r="AH133" s="189">
        <f t="shared" si="11"/>
        <v>3</v>
      </c>
      <c r="AI133" s="190">
        <f t="shared" si="10"/>
        <v>0</v>
      </c>
    </row>
    <row r="134" spans="1:35" s="191" customFormat="1" ht="13.5" x14ac:dyDescent="0.25">
      <c r="A134" s="151" t="s">
        <v>1148</v>
      </c>
      <c r="B134" s="151" t="s">
        <v>667</v>
      </c>
      <c r="C134" s="151" t="s">
        <v>1148</v>
      </c>
      <c r="D134" s="151" t="s">
        <v>1097</v>
      </c>
      <c r="E134" s="151" t="s">
        <v>669</v>
      </c>
      <c r="F134" s="151" t="s">
        <v>669</v>
      </c>
      <c r="G134" s="151" t="s">
        <v>670</v>
      </c>
      <c r="H134" s="181">
        <v>0.52</v>
      </c>
      <c r="I134" s="164" t="s">
        <v>2405</v>
      </c>
      <c r="J134" s="151">
        <v>1</v>
      </c>
      <c r="K134" s="182">
        <v>2021</v>
      </c>
      <c r="L134" s="151" t="s">
        <v>1149</v>
      </c>
      <c r="M134" s="151" t="s">
        <v>1150</v>
      </c>
      <c r="N134" s="183" t="s">
        <v>1151</v>
      </c>
      <c r="O134" s="164" t="s">
        <v>2404</v>
      </c>
      <c r="P134" s="151" t="s">
        <v>674</v>
      </c>
      <c r="Q134" s="182">
        <v>1980</v>
      </c>
      <c r="R134" s="151">
        <v>5</v>
      </c>
      <c r="S134" s="151"/>
      <c r="T134" s="151"/>
      <c r="U134" s="151"/>
      <c r="V134" s="151"/>
      <c r="W134" s="151"/>
      <c r="X134" s="182">
        <v>0</v>
      </c>
      <c r="Y134" s="182">
        <v>0</v>
      </c>
      <c r="Z134" s="184" t="s">
        <v>1101</v>
      </c>
      <c r="AA134" s="168">
        <v>2022</v>
      </c>
      <c r="AB134" s="185">
        <v>1</v>
      </c>
      <c r="AC134" s="185">
        <v>10</v>
      </c>
      <c r="AD134" s="186" t="b">
        <f>IF(ISBLANK(GroupMember[[#This Row],[1. Identifiant interne d’exploitation agricole*]]),"",IF(ISERROR(MATCH(GroupMember[[#This Row],[1. Identifiant interne d’exploitation agricole*]],CertifiedCrop[1. Identifiant interne d’exploitation agricole*],0)),FALSE,TRUE))</f>
        <v>1</v>
      </c>
      <c r="AE134" s="186" t="b">
        <f>IF(ISBLANK(GroupMember[[#This Row],[1. Identifiant interne d’exploitation agricole*]]),"",IF(ISERROR(MATCH(GroupMember[[#This Row],[1. Identifiant interne d’exploitation agricole*]],FarmUnit[1. Identifiant interne d’exploitation agricole*],0)),FALSE,TRUE))</f>
        <v>1</v>
      </c>
      <c r="AF134" s="187" t="str">
        <f t="shared" si="8"/>
        <v xml:space="preserve">KONAN JULES KOUAKOU </v>
      </c>
      <c r="AG134" s="188" t="str">
        <f t="shared" si="9"/>
        <v>10/1/2022</v>
      </c>
      <c r="AH134" s="189">
        <f t="shared" si="11"/>
        <v>4</v>
      </c>
      <c r="AI134" s="190">
        <f t="shared" si="10"/>
        <v>0</v>
      </c>
    </row>
    <row r="135" spans="1:35" s="191" customFormat="1" ht="13.5" x14ac:dyDescent="0.25">
      <c r="A135" s="151" t="s">
        <v>1152</v>
      </c>
      <c r="B135" s="151" t="s">
        <v>667</v>
      </c>
      <c r="C135" s="151" t="s">
        <v>1152</v>
      </c>
      <c r="D135" s="151" t="s">
        <v>1097</v>
      </c>
      <c r="E135" s="151" t="s">
        <v>669</v>
      </c>
      <c r="F135" s="151" t="s">
        <v>669</v>
      </c>
      <c r="G135" s="151" t="s">
        <v>670</v>
      </c>
      <c r="H135" s="181">
        <v>0.68</v>
      </c>
      <c r="I135" s="164" t="s">
        <v>2405</v>
      </c>
      <c r="J135" s="151">
        <v>1</v>
      </c>
      <c r="K135" s="182">
        <v>2021</v>
      </c>
      <c r="L135" s="151" t="s">
        <v>1153</v>
      </c>
      <c r="M135" s="151" t="s">
        <v>1004</v>
      </c>
      <c r="N135" s="183" t="s">
        <v>1154</v>
      </c>
      <c r="O135" s="164" t="s">
        <v>2404</v>
      </c>
      <c r="P135" s="151" t="s">
        <v>674</v>
      </c>
      <c r="Q135" s="182">
        <v>1985</v>
      </c>
      <c r="R135" s="151">
        <v>6</v>
      </c>
      <c r="S135" s="151"/>
      <c r="T135" s="151"/>
      <c r="U135" s="151"/>
      <c r="V135" s="151"/>
      <c r="W135" s="151"/>
      <c r="X135" s="182">
        <v>0</v>
      </c>
      <c r="Y135" s="182">
        <v>0</v>
      </c>
      <c r="Z135" s="184" t="s">
        <v>1101</v>
      </c>
      <c r="AA135" s="168">
        <v>2022</v>
      </c>
      <c r="AB135" s="185">
        <v>2</v>
      </c>
      <c r="AC135" s="185">
        <v>18</v>
      </c>
      <c r="AD135" s="186" t="b">
        <f>IF(ISBLANK(GroupMember[[#This Row],[1. Identifiant interne d’exploitation agricole*]]),"",IF(ISERROR(MATCH(GroupMember[[#This Row],[1. Identifiant interne d’exploitation agricole*]],CertifiedCrop[1. Identifiant interne d’exploitation agricole*],0)),FALSE,TRUE))</f>
        <v>1</v>
      </c>
      <c r="AE135" s="186" t="b">
        <f>IF(ISBLANK(GroupMember[[#This Row],[1. Identifiant interne d’exploitation agricole*]]),"",IF(ISERROR(MATCH(GroupMember[[#This Row],[1. Identifiant interne d’exploitation agricole*]],FarmUnit[1. Identifiant interne d’exploitation agricole*],0)),FALSE,TRUE))</f>
        <v>1</v>
      </c>
      <c r="AF135" s="187" t="str">
        <f t="shared" si="8"/>
        <v xml:space="preserve">N' DRI MARTIAL KOFFI </v>
      </c>
      <c r="AG135" s="188" t="str">
        <f t="shared" si="9"/>
        <v>18/2/2022</v>
      </c>
      <c r="AH135" s="189">
        <f t="shared" si="11"/>
        <v>4</v>
      </c>
      <c r="AI135" s="190">
        <f t="shared" si="10"/>
        <v>0</v>
      </c>
    </row>
    <row r="136" spans="1:35" s="191" customFormat="1" ht="25.5" x14ac:dyDescent="0.25">
      <c r="A136" s="151" t="s">
        <v>1155</v>
      </c>
      <c r="B136" s="151" t="s">
        <v>667</v>
      </c>
      <c r="C136" s="151" t="s">
        <v>1155</v>
      </c>
      <c r="D136" s="151" t="s">
        <v>1097</v>
      </c>
      <c r="E136" s="151" t="s">
        <v>669</v>
      </c>
      <c r="F136" s="151" t="s">
        <v>669</v>
      </c>
      <c r="G136" s="151" t="s">
        <v>670</v>
      </c>
      <c r="H136" s="181">
        <v>1.1000000000000001</v>
      </c>
      <c r="I136" s="164" t="s">
        <v>2405</v>
      </c>
      <c r="J136" s="151">
        <v>1</v>
      </c>
      <c r="K136" s="182">
        <v>2021</v>
      </c>
      <c r="L136" s="151" t="s">
        <v>1156</v>
      </c>
      <c r="M136" s="151" t="s">
        <v>1157</v>
      </c>
      <c r="N136" s="183" t="s">
        <v>1158</v>
      </c>
      <c r="O136" s="164" t="s">
        <v>2404</v>
      </c>
      <c r="P136" s="151" t="s">
        <v>674</v>
      </c>
      <c r="Q136" s="182">
        <v>1983</v>
      </c>
      <c r="R136" s="151">
        <v>2</v>
      </c>
      <c r="S136" s="151"/>
      <c r="T136" s="151"/>
      <c r="U136" s="151"/>
      <c r="V136" s="151"/>
      <c r="W136" s="151"/>
      <c r="X136" s="182">
        <v>0</v>
      </c>
      <c r="Y136" s="182">
        <v>0</v>
      </c>
      <c r="Z136" s="184" t="s">
        <v>1101</v>
      </c>
      <c r="AA136" s="168">
        <v>2022</v>
      </c>
      <c r="AB136" s="185">
        <v>1</v>
      </c>
      <c r="AC136" s="185">
        <v>13</v>
      </c>
      <c r="AD136" s="186" t="b">
        <f>IF(ISBLANK(GroupMember[[#This Row],[1. Identifiant interne d’exploitation agricole*]]),"",IF(ISERROR(MATCH(GroupMember[[#This Row],[1. Identifiant interne d’exploitation agricole*]],CertifiedCrop[1. Identifiant interne d’exploitation agricole*],0)),FALSE,TRUE))</f>
        <v>1</v>
      </c>
      <c r="AE136" s="186" t="b">
        <f>IF(ISBLANK(GroupMember[[#This Row],[1. Identifiant interne d’exploitation agricole*]]),"",IF(ISERROR(MATCH(GroupMember[[#This Row],[1. Identifiant interne d’exploitation agricole*]],FarmUnit[1. Identifiant interne d’exploitation agricole*],0)),FALSE,TRUE))</f>
        <v>1</v>
      </c>
      <c r="AF136" s="187" t="str">
        <f t="shared" si="8"/>
        <v xml:space="preserve">KOUAME NORBERT TANOH </v>
      </c>
      <c r="AG136" s="188" t="str">
        <f t="shared" si="9"/>
        <v>13/1/2022</v>
      </c>
      <c r="AH136" s="189">
        <f t="shared" si="11"/>
        <v>4</v>
      </c>
      <c r="AI136" s="190">
        <f t="shared" si="10"/>
        <v>0</v>
      </c>
    </row>
    <row r="137" spans="1:35" s="191" customFormat="1" ht="13.5" x14ac:dyDescent="0.25">
      <c r="A137" s="151" t="s">
        <v>1159</v>
      </c>
      <c r="B137" s="151" t="s">
        <v>667</v>
      </c>
      <c r="C137" s="151" t="s">
        <v>1159</v>
      </c>
      <c r="D137" s="151" t="s">
        <v>1097</v>
      </c>
      <c r="E137" s="151" t="s">
        <v>669</v>
      </c>
      <c r="F137" s="151" t="s">
        <v>669</v>
      </c>
      <c r="G137" s="151" t="s">
        <v>670</v>
      </c>
      <c r="H137" s="181">
        <v>1.26</v>
      </c>
      <c r="I137" s="164" t="s">
        <v>2405</v>
      </c>
      <c r="J137" s="151">
        <v>1</v>
      </c>
      <c r="K137" s="182">
        <v>2021</v>
      </c>
      <c r="L137" s="151" t="s">
        <v>1160</v>
      </c>
      <c r="M137" s="151" t="s">
        <v>797</v>
      </c>
      <c r="N137" s="183" t="s">
        <v>1161</v>
      </c>
      <c r="O137" s="151" t="s">
        <v>1162</v>
      </c>
      <c r="P137" s="151" t="s">
        <v>674</v>
      </c>
      <c r="Q137" s="182">
        <v>1981</v>
      </c>
      <c r="R137" s="151">
        <v>8</v>
      </c>
      <c r="S137" s="151"/>
      <c r="T137" s="151"/>
      <c r="U137" s="151"/>
      <c r="V137" s="151"/>
      <c r="W137" s="151"/>
      <c r="X137" s="182">
        <v>0</v>
      </c>
      <c r="Y137" s="182">
        <v>0</v>
      </c>
      <c r="Z137" s="184" t="s">
        <v>1101</v>
      </c>
      <c r="AA137" s="168">
        <v>2022</v>
      </c>
      <c r="AB137" s="185">
        <v>1</v>
      </c>
      <c r="AC137" s="185">
        <v>12</v>
      </c>
      <c r="AD137" s="186" t="b">
        <f>IF(ISBLANK(GroupMember[[#This Row],[1. Identifiant interne d’exploitation agricole*]]),"",IF(ISERROR(MATCH(GroupMember[[#This Row],[1. Identifiant interne d’exploitation agricole*]],CertifiedCrop[1. Identifiant interne d’exploitation agricole*],0)),FALSE,TRUE))</f>
        <v>1</v>
      </c>
      <c r="AE137" s="186" t="b">
        <f>IF(ISBLANK(GroupMember[[#This Row],[1. Identifiant interne d’exploitation agricole*]]),"",IF(ISERROR(MATCH(GroupMember[[#This Row],[1. Identifiant interne d’exploitation agricole*]],FarmUnit[1. Identifiant interne d’exploitation agricole*],0)),FALSE,TRUE))</f>
        <v>1</v>
      </c>
      <c r="AF137" s="187" t="str">
        <f t="shared" si="8"/>
        <v>LOUKOU RICHARD KOUAME</v>
      </c>
      <c r="AG137" s="188" t="str">
        <f t="shared" si="9"/>
        <v>12/1/2022</v>
      </c>
      <c r="AH137" s="189">
        <f t="shared" si="11"/>
        <v>3</v>
      </c>
      <c r="AI137" s="190">
        <f t="shared" si="10"/>
        <v>0</v>
      </c>
    </row>
    <row r="138" spans="1:35" s="191" customFormat="1" ht="13.5" x14ac:dyDescent="0.25">
      <c r="A138" s="151" t="s">
        <v>1163</v>
      </c>
      <c r="B138" s="151" t="s">
        <v>667</v>
      </c>
      <c r="C138" s="151" t="s">
        <v>1163</v>
      </c>
      <c r="D138" s="151" t="s">
        <v>1097</v>
      </c>
      <c r="E138" s="151" t="s">
        <v>669</v>
      </c>
      <c r="F138" s="151" t="s">
        <v>669</v>
      </c>
      <c r="G138" s="151" t="s">
        <v>670</v>
      </c>
      <c r="H138" s="181">
        <v>2.4700000000000002</v>
      </c>
      <c r="I138" s="164" t="s">
        <v>2405</v>
      </c>
      <c r="J138" s="151">
        <v>2</v>
      </c>
      <c r="K138" s="182">
        <v>2021</v>
      </c>
      <c r="L138" s="151" t="s">
        <v>1164</v>
      </c>
      <c r="M138" s="151" t="s">
        <v>1165</v>
      </c>
      <c r="N138" s="183" t="s">
        <v>1166</v>
      </c>
      <c r="O138" s="151" t="s">
        <v>1167</v>
      </c>
      <c r="P138" s="151" t="s">
        <v>674</v>
      </c>
      <c r="Q138" s="182">
        <v>1971</v>
      </c>
      <c r="R138" s="151">
        <v>10</v>
      </c>
      <c r="S138" s="151"/>
      <c r="T138" s="151"/>
      <c r="U138" s="151"/>
      <c r="V138" s="151"/>
      <c r="W138" s="151"/>
      <c r="X138" s="182">
        <v>0</v>
      </c>
      <c r="Y138" s="182">
        <v>0</v>
      </c>
      <c r="Z138" s="184" t="s">
        <v>1101</v>
      </c>
      <c r="AA138" s="168">
        <v>2022</v>
      </c>
      <c r="AB138" s="185">
        <v>1</v>
      </c>
      <c r="AC138" s="185">
        <v>22</v>
      </c>
      <c r="AD138" s="186" t="b">
        <f>IF(ISBLANK(GroupMember[[#This Row],[1. Identifiant interne d’exploitation agricole*]]),"",IF(ISERROR(MATCH(GroupMember[[#This Row],[1. Identifiant interne d’exploitation agricole*]],CertifiedCrop[1. Identifiant interne d’exploitation agricole*],0)),FALSE,TRUE))</f>
        <v>1</v>
      </c>
      <c r="AE138" s="186" t="b">
        <f>IF(ISBLANK(GroupMember[[#This Row],[1. Identifiant interne d’exploitation agricole*]]),"",IF(ISERROR(MATCH(GroupMember[[#This Row],[1. Identifiant interne d’exploitation agricole*]],FarmUnit[1. Identifiant interne d’exploitation agricole*],0)),FALSE,TRUE))</f>
        <v>1</v>
      </c>
      <c r="AF138" s="187" t="str">
        <f t="shared" si="8"/>
        <v>YAO RAPHAEL ATOUMBRE</v>
      </c>
      <c r="AG138" s="188" t="str">
        <f t="shared" si="9"/>
        <v>22/1/2022</v>
      </c>
      <c r="AH138" s="189">
        <f t="shared" si="11"/>
        <v>3</v>
      </c>
      <c r="AI138" s="190">
        <f t="shared" si="10"/>
        <v>0</v>
      </c>
    </row>
    <row r="139" spans="1:35" s="191" customFormat="1" ht="25.5" x14ac:dyDescent="0.25">
      <c r="A139" s="151" t="s">
        <v>1168</v>
      </c>
      <c r="B139" s="151" t="s">
        <v>667</v>
      </c>
      <c r="C139" s="151" t="s">
        <v>1168</v>
      </c>
      <c r="D139" s="151" t="s">
        <v>1097</v>
      </c>
      <c r="E139" s="151" t="s">
        <v>669</v>
      </c>
      <c r="F139" s="151" t="s">
        <v>669</v>
      </c>
      <c r="G139" s="151" t="s">
        <v>670</v>
      </c>
      <c r="H139" s="181">
        <v>1.18</v>
      </c>
      <c r="I139" s="164" t="s">
        <v>2405</v>
      </c>
      <c r="J139" s="151">
        <v>1</v>
      </c>
      <c r="K139" s="182">
        <v>2021</v>
      </c>
      <c r="L139" s="151" t="s">
        <v>1169</v>
      </c>
      <c r="M139" s="151" t="s">
        <v>797</v>
      </c>
      <c r="N139" s="183" t="s">
        <v>1170</v>
      </c>
      <c r="O139" s="164" t="s">
        <v>2404</v>
      </c>
      <c r="P139" s="151" t="s">
        <v>674</v>
      </c>
      <c r="Q139" s="182">
        <v>1989</v>
      </c>
      <c r="R139" s="151">
        <v>4</v>
      </c>
      <c r="S139" s="151"/>
      <c r="T139" s="151"/>
      <c r="U139" s="151"/>
      <c r="V139" s="151"/>
      <c r="W139" s="151"/>
      <c r="X139" s="182">
        <v>0</v>
      </c>
      <c r="Y139" s="182">
        <v>0</v>
      </c>
      <c r="Z139" s="184" t="s">
        <v>1101</v>
      </c>
      <c r="AA139" s="168">
        <v>2022</v>
      </c>
      <c r="AB139" s="185">
        <v>1</v>
      </c>
      <c r="AC139" s="185">
        <v>31</v>
      </c>
      <c r="AD139" s="186" t="b">
        <f>IF(ISBLANK(GroupMember[[#This Row],[1. Identifiant interne d’exploitation agricole*]]),"",IF(ISERROR(MATCH(GroupMember[[#This Row],[1. Identifiant interne d’exploitation agricole*]],CertifiedCrop[1. Identifiant interne d’exploitation agricole*],0)),FALSE,TRUE))</f>
        <v>1</v>
      </c>
      <c r="AE139" s="186" t="b">
        <f>IF(ISBLANK(GroupMember[[#This Row],[1. Identifiant interne d’exploitation agricole*]]),"",IF(ISERROR(MATCH(GroupMember[[#This Row],[1. Identifiant interne d’exploitation agricole*]],FarmUnit[1. Identifiant interne d’exploitation agricole*],0)),FALSE,TRUE))</f>
        <v>1</v>
      </c>
      <c r="AF139" s="187" t="str">
        <f t="shared" si="8"/>
        <v>KOUASSSI HENRI JOEL KOUAME</v>
      </c>
      <c r="AG139" s="188" t="str">
        <f t="shared" si="9"/>
        <v>31/1/2022</v>
      </c>
      <c r="AH139" s="189">
        <f t="shared" si="11"/>
        <v>5</v>
      </c>
      <c r="AI139" s="190">
        <f t="shared" si="10"/>
        <v>0</v>
      </c>
    </row>
    <row r="140" spans="1:35" s="191" customFormat="1" ht="13.5" x14ac:dyDescent="0.25">
      <c r="A140" s="151" t="s">
        <v>1171</v>
      </c>
      <c r="B140" s="151" t="s">
        <v>667</v>
      </c>
      <c r="C140" s="151" t="s">
        <v>1171</v>
      </c>
      <c r="D140" s="151" t="s">
        <v>1097</v>
      </c>
      <c r="E140" s="151" t="s">
        <v>669</v>
      </c>
      <c r="F140" s="151" t="s">
        <v>669</v>
      </c>
      <c r="G140" s="151" t="s">
        <v>670</v>
      </c>
      <c r="H140" s="181">
        <v>1.57</v>
      </c>
      <c r="I140" s="164" t="s">
        <v>2405</v>
      </c>
      <c r="J140" s="151">
        <v>1</v>
      </c>
      <c r="K140" s="182">
        <v>2021</v>
      </c>
      <c r="L140" s="151" t="s">
        <v>1172</v>
      </c>
      <c r="M140" s="151" t="s">
        <v>1173</v>
      </c>
      <c r="N140" s="183" t="s">
        <v>1174</v>
      </c>
      <c r="O140" s="151" t="s">
        <v>1175</v>
      </c>
      <c r="P140" s="151" t="s">
        <v>674</v>
      </c>
      <c r="Q140" s="182">
        <v>1983</v>
      </c>
      <c r="R140" s="151">
        <v>10</v>
      </c>
      <c r="S140" s="151"/>
      <c r="T140" s="151"/>
      <c r="U140" s="151"/>
      <c r="V140" s="151"/>
      <c r="W140" s="151"/>
      <c r="X140" s="182">
        <v>0</v>
      </c>
      <c r="Y140" s="182">
        <v>0</v>
      </c>
      <c r="Z140" s="184" t="s">
        <v>1101</v>
      </c>
      <c r="AA140" s="168">
        <v>2022</v>
      </c>
      <c r="AB140" s="185">
        <v>1</v>
      </c>
      <c r="AC140" s="185">
        <v>13</v>
      </c>
      <c r="AD140" s="186" t="b">
        <f>IF(ISBLANK(GroupMember[[#This Row],[1. Identifiant interne d’exploitation agricole*]]),"",IF(ISERROR(MATCH(GroupMember[[#This Row],[1. Identifiant interne d’exploitation agricole*]],CertifiedCrop[1. Identifiant interne d’exploitation agricole*],0)),FALSE,TRUE))</f>
        <v>1</v>
      </c>
      <c r="AE140" s="186" t="b">
        <f>IF(ISBLANK(GroupMember[[#This Row],[1. Identifiant interne d’exploitation agricole*]]),"",IF(ISERROR(MATCH(GroupMember[[#This Row],[1. Identifiant interne d’exploitation agricole*]],FarmUnit[1. Identifiant interne d’exploitation agricole*],0)),FALSE,TRUE))</f>
        <v>1</v>
      </c>
      <c r="AF140" s="187" t="str">
        <f t="shared" si="8"/>
        <v xml:space="preserve">KOUASSI SIMPLICE N' GUESSAN </v>
      </c>
      <c r="AG140" s="188" t="str">
        <f t="shared" si="9"/>
        <v>13/1/2022</v>
      </c>
      <c r="AH140" s="189">
        <f t="shared" si="11"/>
        <v>4</v>
      </c>
      <c r="AI140" s="190">
        <f t="shared" si="10"/>
        <v>0</v>
      </c>
    </row>
    <row r="141" spans="1:35" s="191" customFormat="1" ht="13.5" x14ac:dyDescent="0.25">
      <c r="A141" s="151" t="s">
        <v>1176</v>
      </c>
      <c r="B141" s="151" t="s">
        <v>667</v>
      </c>
      <c r="C141" s="151" t="s">
        <v>1176</v>
      </c>
      <c r="D141" s="151" t="s">
        <v>1097</v>
      </c>
      <c r="E141" s="151" t="s">
        <v>669</v>
      </c>
      <c r="F141" s="151" t="s">
        <v>669</v>
      </c>
      <c r="G141" s="151" t="s">
        <v>670</v>
      </c>
      <c r="H141" s="181">
        <v>1.84</v>
      </c>
      <c r="I141" s="164" t="s">
        <v>2405</v>
      </c>
      <c r="J141" s="151">
        <v>1</v>
      </c>
      <c r="K141" s="182">
        <v>2021</v>
      </c>
      <c r="L141" s="151" t="s">
        <v>1177</v>
      </c>
      <c r="M141" s="151" t="s">
        <v>1178</v>
      </c>
      <c r="N141" s="164" t="s">
        <v>2404</v>
      </c>
      <c r="O141" s="164" t="s">
        <v>2404</v>
      </c>
      <c r="P141" s="151" t="s">
        <v>674</v>
      </c>
      <c r="Q141" s="182">
        <v>1991</v>
      </c>
      <c r="R141" s="151">
        <v>9</v>
      </c>
      <c r="S141" s="151"/>
      <c r="T141" s="151"/>
      <c r="U141" s="151"/>
      <c r="V141" s="151"/>
      <c r="W141" s="151"/>
      <c r="X141" s="182">
        <v>0</v>
      </c>
      <c r="Y141" s="182">
        <v>0</v>
      </c>
      <c r="Z141" s="184" t="s">
        <v>1101</v>
      </c>
      <c r="AA141" s="168">
        <v>2022</v>
      </c>
      <c r="AB141" s="185">
        <v>1</v>
      </c>
      <c r="AC141" s="185">
        <v>12</v>
      </c>
      <c r="AD141" s="186" t="b">
        <f>IF(ISBLANK(GroupMember[[#This Row],[1. Identifiant interne d’exploitation agricole*]]),"",IF(ISERROR(MATCH(GroupMember[[#This Row],[1. Identifiant interne d’exploitation agricole*]],CertifiedCrop[1. Identifiant interne d’exploitation agricole*],0)),FALSE,TRUE))</f>
        <v>1</v>
      </c>
      <c r="AE141" s="186" t="b">
        <f>IF(ISBLANK(GroupMember[[#This Row],[1. Identifiant interne d’exploitation agricole*]]),"",IF(ISERROR(MATCH(GroupMember[[#This Row],[1. Identifiant interne d’exploitation agricole*]],FarmUnit[1. Identifiant interne d’exploitation agricole*],0)),FALSE,TRUE))</f>
        <v>1</v>
      </c>
      <c r="AF141" s="187" t="str">
        <f t="shared" si="8"/>
        <v>N' DRI KEVIN N’ GORAN</v>
      </c>
      <c r="AG141" s="188" t="str">
        <f t="shared" si="9"/>
        <v>12/1/2022</v>
      </c>
      <c r="AH141" s="189">
        <f t="shared" si="11"/>
        <v>3</v>
      </c>
      <c r="AI141" s="190">
        <f t="shared" si="10"/>
        <v>0</v>
      </c>
    </row>
    <row r="142" spans="1:35" s="191" customFormat="1" ht="13.5" x14ac:dyDescent="0.25">
      <c r="A142" s="151" t="s">
        <v>1179</v>
      </c>
      <c r="B142" s="151" t="s">
        <v>667</v>
      </c>
      <c r="C142" s="151" t="s">
        <v>1179</v>
      </c>
      <c r="D142" s="151" t="s">
        <v>1097</v>
      </c>
      <c r="E142" s="151" t="s">
        <v>669</v>
      </c>
      <c r="F142" s="151" t="s">
        <v>669</v>
      </c>
      <c r="G142" s="151" t="s">
        <v>670</v>
      </c>
      <c r="H142" s="181">
        <v>1.62</v>
      </c>
      <c r="I142" s="164" t="s">
        <v>2405</v>
      </c>
      <c r="J142" s="151">
        <v>1</v>
      </c>
      <c r="K142" s="182">
        <v>2021</v>
      </c>
      <c r="L142" s="151" t="s">
        <v>1180</v>
      </c>
      <c r="M142" s="151" t="s">
        <v>1181</v>
      </c>
      <c r="N142" s="183" t="s">
        <v>1182</v>
      </c>
      <c r="O142" s="164" t="s">
        <v>2404</v>
      </c>
      <c r="P142" s="151" t="s">
        <v>674</v>
      </c>
      <c r="Q142" s="182">
        <v>1980</v>
      </c>
      <c r="R142" s="151">
        <v>5</v>
      </c>
      <c r="S142" s="151"/>
      <c r="T142" s="151"/>
      <c r="U142" s="151"/>
      <c r="V142" s="151"/>
      <c r="W142" s="151"/>
      <c r="X142" s="182">
        <v>0</v>
      </c>
      <c r="Y142" s="182">
        <v>0</v>
      </c>
      <c r="Z142" s="184" t="s">
        <v>1101</v>
      </c>
      <c r="AA142" s="168">
        <v>2022</v>
      </c>
      <c r="AB142" s="185">
        <v>2</v>
      </c>
      <c r="AC142" s="185">
        <v>3</v>
      </c>
      <c r="AD142" s="186" t="b">
        <f>IF(ISBLANK(GroupMember[[#This Row],[1. Identifiant interne d’exploitation agricole*]]),"",IF(ISERROR(MATCH(GroupMember[[#This Row],[1. Identifiant interne d’exploitation agricole*]],CertifiedCrop[1. Identifiant interne d’exploitation agricole*],0)),FALSE,TRUE))</f>
        <v>1</v>
      </c>
      <c r="AE142" s="186" t="b">
        <f>IF(ISBLANK(GroupMember[[#This Row],[1. Identifiant interne d’exploitation agricole*]]),"",IF(ISERROR(MATCH(GroupMember[[#This Row],[1. Identifiant interne d’exploitation agricole*]],FarmUnit[1. Identifiant interne d’exploitation agricole*],0)),FALSE,TRUE))</f>
        <v>1</v>
      </c>
      <c r="AF142" s="187" t="str">
        <f t="shared" si="8"/>
        <v>DRISSA KABORE</v>
      </c>
      <c r="AG142" s="188" t="str">
        <f t="shared" si="9"/>
        <v>3/2/2022</v>
      </c>
      <c r="AH142" s="189">
        <f t="shared" si="11"/>
        <v>4</v>
      </c>
      <c r="AI142" s="190">
        <f t="shared" si="10"/>
        <v>0</v>
      </c>
    </row>
    <row r="143" spans="1:35" s="191" customFormat="1" ht="25.5" x14ac:dyDescent="0.25">
      <c r="A143" s="151" t="s">
        <v>1183</v>
      </c>
      <c r="B143" s="151" t="s">
        <v>667</v>
      </c>
      <c r="C143" s="151" t="s">
        <v>1183</v>
      </c>
      <c r="D143" s="151" t="s">
        <v>1097</v>
      </c>
      <c r="E143" s="151" t="s">
        <v>669</v>
      </c>
      <c r="F143" s="151" t="s">
        <v>669</v>
      </c>
      <c r="G143" s="151" t="s">
        <v>670</v>
      </c>
      <c r="H143" s="181">
        <v>1.75</v>
      </c>
      <c r="I143" s="164" t="s">
        <v>2405</v>
      </c>
      <c r="J143" s="151">
        <v>1</v>
      </c>
      <c r="K143" s="182">
        <v>2021</v>
      </c>
      <c r="L143" s="151" t="s">
        <v>772</v>
      </c>
      <c r="M143" s="151" t="s">
        <v>1184</v>
      </c>
      <c r="N143" s="183" t="s">
        <v>1185</v>
      </c>
      <c r="O143" s="151" t="s">
        <v>1186</v>
      </c>
      <c r="P143" s="151" t="s">
        <v>674</v>
      </c>
      <c r="Q143" s="182">
        <v>1996</v>
      </c>
      <c r="R143" s="151">
        <v>7</v>
      </c>
      <c r="S143" s="151"/>
      <c r="T143" s="151"/>
      <c r="U143" s="151"/>
      <c r="V143" s="151"/>
      <c r="W143" s="151"/>
      <c r="X143" s="182">
        <v>0</v>
      </c>
      <c r="Y143" s="182">
        <v>0</v>
      </c>
      <c r="Z143" s="184" t="s">
        <v>1101</v>
      </c>
      <c r="AA143" s="168">
        <v>2022</v>
      </c>
      <c r="AB143" s="185">
        <v>1</v>
      </c>
      <c r="AC143" s="185">
        <v>7</v>
      </c>
      <c r="AD143" s="186" t="b">
        <f>IF(ISBLANK(GroupMember[[#This Row],[1. Identifiant interne d’exploitation agricole*]]),"",IF(ISERROR(MATCH(GroupMember[[#This Row],[1. Identifiant interne d’exploitation agricole*]],CertifiedCrop[1. Identifiant interne d’exploitation agricole*],0)),FALSE,TRUE))</f>
        <v>1</v>
      </c>
      <c r="AE143" s="186" t="b">
        <f>IF(ISBLANK(GroupMember[[#This Row],[1. Identifiant interne d’exploitation agricole*]]),"",IF(ISERROR(MATCH(GroupMember[[#This Row],[1. Identifiant interne d’exploitation agricole*]],FarmUnit[1. Identifiant interne d’exploitation agricole*],0)),FALSE,TRUE))</f>
        <v>1</v>
      </c>
      <c r="AF143" s="187" t="str">
        <f t="shared" si="8"/>
        <v xml:space="preserve">MOUSSA ZONGO </v>
      </c>
      <c r="AG143" s="188" t="str">
        <f t="shared" si="9"/>
        <v>7/1/2022</v>
      </c>
      <c r="AH143" s="189">
        <f t="shared" si="11"/>
        <v>3</v>
      </c>
      <c r="AI143" s="190">
        <f t="shared" si="10"/>
        <v>0</v>
      </c>
    </row>
    <row r="144" spans="1:35" s="191" customFormat="1" ht="13.5" x14ac:dyDescent="0.25">
      <c r="A144" s="151" t="s">
        <v>1187</v>
      </c>
      <c r="B144" s="151" t="s">
        <v>667</v>
      </c>
      <c r="C144" s="151" t="s">
        <v>1187</v>
      </c>
      <c r="D144" s="151" t="s">
        <v>1097</v>
      </c>
      <c r="E144" s="151" t="s">
        <v>669</v>
      </c>
      <c r="F144" s="151" t="s">
        <v>669</v>
      </c>
      <c r="G144" s="151" t="s">
        <v>670</v>
      </c>
      <c r="H144" s="181">
        <v>3.48</v>
      </c>
      <c r="I144" s="164" t="s">
        <v>2405</v>
      </c>
      <c r="J144" s="151">
        <v>2</v>
      </c>
      <c r="K144" s="182">
        <v>2021</v>
      </c>
      <c r="L144" s="151" t="s">
        <v>998</v>
      </c>
      <c r="M144" s="151" t="s">
        <v>1188</v>
      </c>
      <c r="N144" s="183" t="s">
        <v>1189</v>
      </c>
      <c r="O144" s="164" t="s">
        <v>2404</v>
      </c>
      <c r="P144" s="151" t="s">
        <v>674</v>
      </c>
      <c r="Q144" s="182">
        <v>1957</v>
      </c>
      <c r="R144" s="151">
        <v>7</v>
      </c>
      <c r="S144" s="151"/>
      <c r="T144" s="151"/>
      <c r="U144" s="151"/>
      <c r="V144" s="151"/>
      <c r="W144" s="151"/>
      <c r="X144" s="182">
        <v>0</v>
      </c>
      <c r="Y144" s="182">
        <v>0</v>
      </c>
      <c r="Z144" s="184" t="s">
        <v>1101</v>
      </c>
      <c r="AA144" s="168">
        <v>2022</v>
      </c>
      <c r="AB144" s="185">
        <v>1</v>
      </c>
      <c r="AC144" s="185">
        <v>12</v>
      </c>
      <c r="AD144" s="186" t="b">
        <f>IF(ISBLANK(GroupMember[[#This Row],[1. Identifiant interne d’exploitation agricole*]]),"",IF(ISERROR(MATCH(GroupMember[[#This Row],[1. Identifiant interne d’exploitation agricole*]],CertifiedCrop[1. Identifiant interne d’exploitation agricole*],0)),FALSE,TRUE))</f>
        <v>1</v>
      </c>
      <c r="AE144" s="186" t="b">
        <f>IF(ISBLANK(GroupMember[[#This Row],[1. Identifiant interne d’exploitation agricole*]]),"",IF(ISERROR(MATCH(GroupMember[[#This Row],[1. Identifiant interne d’exploitation agricole*]],FarmUnit[1. Identifiant interne d’exploitation agricole*],0)),FALSE,TRUE))</f>
        <v>1</v>
      </c>
      <c r="AF144" s="187" t="str">
        <f t="shared" si="8"/>
        <v>GNAHOUA ZAGRE</v>
      </c>
      <c r="AG144" s="188" t="str">
        <f t="shared" si="9"/>
        <v>12/1/2022</v>
      </c>
      <c r="AH144" s="189">
        <f t="shared" si="11"/>
        <v>3</v>
      </c>
      <c r="AI144" s="190">
        <f t="shared" si="10"/>
        <v>0</v>
      </c>
    </row>
    <row r="145" spans="1:35" s="191" customFormat="1" ht="25.5" x14ac:dyDescent="0.25">
      <c r="A145" s="151" t="s">
        <v>1190</v>
      </c>
      <c r="B145" s="151" t="s">
        <v>667</v>
      </c>
      <c r="C145" s="151" t="s">
        <v>1190</v>
      </c>
      <c r="D145" s="151" t="s">
        <v>1097</v>
      </c>
      <c r="E145" s="151" t="s">
        <v>669</v>
      </c>
      <c r="F145" s="151" t="s">
        <v>669</v>
      </c>
      <c r="G145" s="151" t="s">
        <v>670</v>
      </c>
      <c r="H145" s="181">
        <v>4.8100000000000005</v>
      </c>
      <c r="I145" s="164" t="s">
        <v>2405</v>
      </c>
      <c r="J145" s="151">
        <v>1</v>
      </c>
      <c r="K145" s="182">
        <v>2021</v>
      </c>
      <c r="L145" s="151" t="s">
        <v>772</v>
      </c>
      <c r="M145" s="151" t="s">
        <v>1191</v>
      </c>
      <c r="N145" s="183" t="s">
        <v>1192</v>
      </c>
      <c r="O145" s="151" t="s">
        <v>2376</v>
      </c>
      <c r="P145" s="151" t="s">
        <v>674</v>
      </c>
      <c r="Q145" s="182">
        <v>1988</v>
      </c>
      <c r="R145" s="151">
        <v>7</v>
      </c>
      <c r="S145" s="151"/>
      <c r="T145" s="151"/>
      <c r="U145" s="151"/>
      <c r="V145" s="151"/>
      <c r="W145" s="151"/>
      <c r="X145" s="182">
        <v>0</v>
      </c>
      <c r="Y145" s="182">
        <v>0</v>
      </c>
      <c r="Z145" s="184" t="s">
        <v>1101</v>
      </c>
      <c r="AA145" s="168">
        <v>2022</v>
      </c>
      <c r="AB145" s="185">
        <v>1</v>
      </c>
      <c r="AC145" s="185">
        <v>29</v>
      </c>
      <c r="AD145" s="186" t="b">
        <f>IF(ISBLANK(GroupMember[[#This Row],[1. Identifiant interne d’exploitation agricole*]]),"",IF(ISERROR(MATCH(GroupMember[[#This Row],[1. Identifiant interne d’exploitation agricole*]],CertifiedCrop[1. Identifiant interne d’exploitation agricole*],0)),FALSE,TRUE))</f>
        <v>1</v>
      </c>
      <c r="AE145" s="186" t="b">
        <f>IF(ISBLANK(GroupMember[[#This Row],[1. Identifiant interne d’exploitation agricole*]]),"",IF(ISERROR(MATCH(GroupMember[[#This Row],[1. Identifiant interne d’exploitation agricole*]],FarmUnit[1. Identifiant interne d’exploitation agricole*],0)),FALSE,TRUE))</f>
        <v>1</v>
      </c>
      <c r="AF145" s="187" t="str">
        <f t="shared" si="8"/>
        <v xml:space="preserve">MOUSSA SAWADOGO </v>
      </c>
      <c r="AG145" s="188" t="str">
        <f t="shared" si="9"/>
        <v>29/1/2022</v>
      </c>
      <c r="AH145" s="189">
        <f t="shared" si="11"/>
        <v>4</v>
      </c>
      <c r="AI145" s="190">
        <f t="shared" si="10"/>
        <v>0</v>
      </c>
    </row>
    <row r="146" spans="1:35" s="191" customFormat="1" ht="13.5" x14ac:dyDescent="0.25">
      <c r="A146" s="151" t="s">
        <v>1193</v>
      </c>
      <c r="B146" s="151" t="s">
        <v>667</v>
      </c>
      <c r="C146" s="151" t="s">
        <v>1193</v>
      </c>
      <c r="D146" s="151" t="s">
        <v>1097</v>
      </c>
      <c r="E146" s="151" t="s">
        <v>669</v>
      </c>
      <c r="F146" s="151" t="s">
        <v>669</v>
      </c>
      <c r="G146" s="151" t="s">
        <v>670</v>
      </c>
      <c r="H146" s="181">
        <v>9.11</v>
      </c>
      <c r="I146" s="164" t="s">
        <v>2405</v>
      </c>
      <c r="J146" s="151">
        <v>1</v>
      </c>
      <c r="K146" s="182">
        <v>2021</v>
      </c>
      <c r="L146" s="151" t="s">
        <v>1194</v>
      </c>
      <c r="M146" s="151" t="s">
        <v>697</v>
      </c>
      <c r="N146" s="183" t="s">
        <v>1195</v>
      </c>
      <c r="O146" s="164" t="s">
        <v>2404</v>
      </c>
      <c r="P146" s="151" t="s">
        <v>674</v>
      </c>
      <c r="Q146" s="182">
        <v>1983</v>
      </c>
      <c r="R146" s="151">
        <v>8</v>
      </c>
      <c r="S146" s="151"/>
      <c r="T146" s="151"/>
      <c r="U146" s="151"/>
      <c r="V146" s="151"/>
      <c r="W146" s="151"/>
      <c r="X146" s="182">
        <v>2</v>
      </c>
      <c r="Y146" s="182">
        <v>0</v>
      </c>
      <c r="Z146" s="184" t="s">
        <v>1101</v>
      </c>
      <c r="AA146" s="168">
        <v>2022</v>
      </c>
      <c r="AB146" s="185">
        <v>1</v>
      </c>
      <c r="AC146" s="185">
        <v>15</v>
      </c>
      <c r="AD146" s="186" t="b">
        <f>IF(ISBLANK(GroupMember[[#This Row],[1. Identifiant interne d’exploitation agricole*]]),"",IF(ISERROR(MATCH(GroupMember[[#This Row],[1. Identifiant interne d’exploitation agricole*]],CertifiedCrop[1. Identifiant interne d’exploitation agricole*],0)),FALSE,TRUE))</f>
        <v>1</v>
      </c>
      <c r="AE146" s="186" t="b">
        <f>IF(ISBLANK(GroupMember[[#This Row],[1. Identifiant interne d’exploitation agricole*]]),"",IF(ISERROR(MATCH(GroupMember[[#This Row],[1. Identifiant interne d’exploitation agricole*]],FarmUnit[1. Identifiant interne d’exploitation agricole*],0)),FALSE,TRUE))</f>
        <v>1</v>
      </c>
      <c r="AF146" s="187" t="str">
        <f t="shared" si="8"/>
        <v>YAO PATRIC KOUASSI</v>
      </c>
      <c r="AG146" s="188" t="str">
        <f t="shared" si="9"/>
        <v>15/1/2022</v>
      </c>
      <c r="AH146" s="189">
        <f t="shared" si="11"/>
        <v>2</v>
      </c>
      <c r="AI146" s="190">
        <f t="shared" si="10"/>
        <v>2</v>
      </c>
    </row>
    <row r="147" spans="1:35" s="191" customFormat="1" ht="25.5" x14ac:dyDescent="0.25">
      <c r="A147" s="151" t="s">
        <v>1196</v>
      </c>
      <c r="B147" s="151" t="s">
        <v>667</v>
      </c>
      <c r="C147" s="151" t="s">
        <v>1196</v>
      </c>
      <c r="D147" s="151" t="s">
        <v>1097</v>
      </c>
      <c r="E147" s="151" t="s">
        <v>669</v>
      </c>
      <c r="F147" s="151" t="s">
        <v>669</v>
      </c>
      <c r="G147" s="151" t="s">
        <v>670</v>
      </c>
      <c r="H147" s="181">
        <v>1.8</v>
      </c>
      <c r="I147" s="164" t="s">
        <v>2405</v>
      </c>
      <c r="J147" s="151">
        <v>1</v>
      </c>
      <c r="K147" s="182">
        <v>2021</v>
      </c>
      <c r="L147" s="151" t="s">
        <v>1197</v>
      </c>
      <c r="M147" s="151" t="s">
        <v>1198</v>
      </c>
      <c r="N147" s="183" t="s">
        <v>1199</v>
      </c>
      <c r="O147" s="151" t="s">
        <v>2379</v>
      </c>
      <c r="P147" s="151" t="s">
        <v>674</v>
      </c>
      <c r="Q147" s="182">
        <v>1996</v>
      </c>
      <c r="R147" s="151">
        <v>11</v>
      </c>
      <c r="S147" s="151"/>
      <c r="T147" s="151"/>
      <c r="U147" s="151"/>
      <c r="V147" s="151"/>
      <c r="W147" s="151"/>
      <c r="X147" s="182">
        <v>0</v>
      </c>
      <c r="Y147" s="182">
        <v>0</v>
      </c>
      <c r="Z147" s="184" t="s">
        <v>1101</v>
      </c>
      <c r="AA147" s="168">
        <v>2022</v>
      </c>
      <c r="AB147" s="185">
        <v>1</v>
      </c>
      <c r="AC147" s="185">
        <v>7</v>
      </c>
      <c r="AD147" s="186" t="b">
        <f>IF(ISBLANK(GroupMember[[#This Row],[1. Identifiant interne d’exploitation agricole*]]),"",IF(ISERROR(MATCH(GroupMember[[#This Row],[1. Identifiant interne d’exploitation agricole*]],CertifiedCrop[1. Identifiant interne d’exploitation agricole*],0)),FALSE,TRUE))</f>
        <v>1</v>
      </c>
      <c r="AE147" s="186" t="b">
        <f>IF(ISBLANK(GroupMember[[#This Row],[1. Identifiant interne d’exploitation agricole*]]),"",IF(ISERROR(MATCH(GroupMember[[#This Row],[1. Identifiant interne d’exploitation agricole*]],FarmUnit[1. Identifiant interne d’exploitation agricole*],0)),FALSE,TRUE))</f>
        <v>1</v>
      </c>
      <c r="AF147" s="187" t="str">
        <f t="shared" si="8"/>
        <v>THOMAS OUEDRAOGO</v>
      </c>
      <c r="AG147" s="188" t="str">
        <f t="shared" si="9"/>
        <v>7/1/2022</v>
      </c>
      <c r="AH147" s="189">
        <f t="shared" si="11"/>
        <v>3</v>
      </c>
      <c r="AI147" s="190">
        <f t="shared" si="10"/>
        <v>0</v>
      </c>
    </row>
    <row r="148" spans="1:35" s="191" customFormat="1" ht="13.5" x14ac:dyDescent="0.25">
      <c r="A148" s="151" t="s">
        <v>1200</v>
      </c>
      <c r="B148" s="151" t="s">
        <v>667</v>
      </c>
      <c r="C148" s="151" t="s">
        <v>1200</v>
      </c>
      <c r="D148" s="151" t="s">
        <v>1097</v>
      </c>
      <c r="E148" s="151" t="s">
        <v>669</v>
      </c>
      <c r="F148" s="151" t="s">
        <v>669</v>
      </c>
      <c r="G148" s="151" t="s">
        <v>670</v>
      </c>
      <c r="H148" s="181">
        <v>2.8200000000000003</v>
      </c>
      <c r="I148" s="164" t="s">
        <v>2405</v>
      </c>
      <c r="J148" s="151">
        <v>1</v>
      </c>
      <c r="K148" s="182">
        <v>2021</v>
      </c>
      <c r="L148" s="151" t="s">
        <v>1201</v>
      </c>
      <c r="M148" s="151" t="s">
        <v>1202</v>
      </c>
      <c r="N148" s="183" t="s">
        <v>1203</v>
      </c>
      <c r="O148" s="164" t="s">
        <v>2404</v>
      </c>
      <c r="P148" s="151" t="s">
        <v>674</v>
      </c>
      <c r="Q148" s="182">
        <v>1993</v>
      </c>
      <c r="R148" s="151">
        <v>3</v>
      </c>
      <c r="S148" s="151"/>
      <c r="T148" s="151"/>
      <c r="U148" s="151"/>
      <c r="V148" s="151"/>
      <c r="W148" s="151"/>
      <c r="X148" s="182">
        <v>0</v>
      </c>
      <c r="Y148" s="182">
        <v>0</v>
      </c>
      <c r="Z148" s="184" t="s">
        <v>1101</v>
      </c>
      <c r="AA148" s="168">
        <v>2022</v>
      </c>
      <c r="AB148" s="185">
        <v>2</v>
      </c>
      <c r="AC148" s="185">
        <v>3</v>
      </c>
      <c r="AD148" s="186" t="b">
        <f>IF(ISBLANK(GroupMember[[#This Row],[1. Identifiant interne d’exploitation agricole*]]),"",IF(ISERROR(MATCH(GroupMember[[#This Row],[1. Identifiant interne d’exploitation agricole*]],CertifiedCrop[1. Identifiant interne d’exploitation agricole*],0)),FALSE,TRUE))</f>
        <v>1</v>
      </c>
      <c r="AE148" s="186" t="b">
        <f>IF(ISBLANK(GroupMember[[#This Row],[1. Identifiant interne d’exploitation agricole*]]),"",IF(ISERROR(MATCH(GroupMember[[#This Row],[1. Identifiant interne d’exploitation agricole*]],FarmUnit[1. Identifiant interne d’exploitation agricole*],0)),FALSE,TRUE))</f>
        <v>1</v>
      </c>
      <c r="AF148" s="187" t="str">
        <f t="shared" si="8"/>
        <v>SEYDOU SAWADOGO</v>
      </c>
      <c r="AG148" s="188" t="str">
        <f t="shared" si="9"/>
        <v>3/2/2022</v>
      </c>
      <c r="AH148" s="189">
        <f t="shared" si="11"/>
        <v>4</v>
      </c>
      <c r="AI148" s="190">
        <f t="shared" si="10"/>
        <v>0</v>
      </c>
    </row>
    <row r="149" spans="1:35" s="191" customFormat="1" ht="25.5" x14ac:dyDescent="0.25">
      <c r="A149" s="151" t="s">
        <v>1204</v>
      </c>
      <c r="B149" s="151" t="s">
        <v>667</v>
      </c>
      <c r="C149" s="151" t="s">
        <v>1204</v>
      </c>
      <c r="D149" s="151" t="s">
        <v>1097</v>
      </c>
      <c r="E149" s="151" t="s">
        <v>669</v>
      </c>
      <c r="F149" s="151" t="s">
        <v>669</v>
      </c>
      <c r="G149" s="151" t="s">
        <v>670</v>
      </c>
      <c r="H149" s="181">
        <v>2.4900000000000002</v>
      </c>
      <c r="I149" s="164" t="s">
        <v>2405</v>
      </c>
      <c r="J149" s="151">
        <v>1</v>
      </c>
      <c r="K149" s="182">
        <v>2021</v>
      </c>
      <c r="L149" s="151" t="s">
        <v>1205</v>
      </c>
      <c r="M149" s="151" t="s">
        <v>1206</v>
      </c>
      <c r="N149" s="183" t="s">
        <v>1207</v>
      </c>
      <c r="O149" s="151" t="s">
        <v>1208</v>
      </c>
      <c r="P149" s="151" t="s">
        <v>674</v>
      </c>
      <c r="Q149" s="182">
        <v>1993</v>
      </c>
      <c r="R149" s="151">
        <v>10</v>
      </c>
      <c r="S149" s="151"/>
      <c r="T149" s="151"/>
      <c r="U149" s="151"/>
      <c r="V149" s="151"/>
      <c r="W149" s="151"/>
      <c r="X149" s="182">
        <v>0</v>
      </c>
      <c r="Y149" s="182">
        <v>0</v>
      </c>
      <c r="Z149" s="184" t="s">
        <v>1101</v>
      </c>
      <c r="AA149" s="168">
        <v>2022</v>
      </c>
      <c r="AB149" s="185">
        <v>1</v>
      </c>
      <c r="AC149" s="185">
        <v>7</v>
      </c>
      <c r="AD149" s="186" t="b">
        <f>IF(ISBLANK(GroupMember[[#This Row],[1. Identifiant interne d’exploitation agricole*]]),"",IF(ISERROR(MATCH(GroupMember[[#This Row],[1. Identifiant interne d’exploitation agricole*]],CertifiedCrop[1. Identifiant interne d’exploitation agricole*],0)),FALSE,TRUE))</f>
        <v>1</v>
      </c>
      <c r="AE149" s="186" t="b">
        <f>IF(ISBLANK(GroupMember[[#This Row],[1. Identifiant interne d’exploitation agricole*]]),"",IF(ISERROR(MATCH(GroupMember[[#This Row],[1. Identifiant interne d’exploitation agricole*]],FarmUnit[1. Identifiant interne d’exploitation agricole*],0)),FALSE,TRUE))</f>
        <v>1</v>
      </c>
      <c r="AF149" s="187" t="str">
        <f t="shared" si="8"/>
        <v>SOUGRINOMA KIEMDE</v>
      </c>
      <c r="AG149" s="188" t="str">
        <f t="shared" si="9"/>
        <v>7/1/2022</v>
      </c>
      <c r="AH149" s="189">
        <f t="shared" si="11"/>
        <v>3</v>
      </c>
      <c r="AI149" s="190">
        <f t="shared" si="10"/>
        <v>0</v>
      </c>
    </row>
    <row r="150" spans="1:35" s="191" customFormat="1" ht="13.5" x14ac:dyDescent="0.25">
      <c r="A150" s="151" t="s">
        <v>1209</v>
      </c>
      <c r="B150" s="151" t="s">
        <v>667</v>
      </c>
      <c r="C150" s="151" t="s">
        <v>1209</v>
      </c>
      <c r="D150" s="151" t="s">
        <v>1097</v>
      </c>
      <c r="E150" s="151" t="s">
        <v>669</v>
      </c>
      <c r="F150" s="151" t="s">
        <v>669</v>
      </c>
      <c r="G150" s="151" t="s">
        <v>670</v>
      </c>
      <c r="H150" s="181">
        <v>4.0199999999999996</v>
      </c>
      <c r="I150" s="164" t="s">
        <v>2405</v>
      </c>
      <c r="J150" s="151">
        <v>1</v>
      </c>
      <c r="K150" s="182">
        <v>2021</v>
      </c>
      <c r="L150" s="151" t="s">
        <v>1210</v>
      </c>
      <c r="M150" s="151" t="s">
        <v>697</v>
      </c>
      <c r="N150" s="183" t="s">
        <v>1211</v>
      </c>
      <c r="O150" s="164" t="s">
        <v>2404</v>
      </c>
      <c r="P150" s="151" t="s">
        <v>674</v>
      </c>
      <c r="Q150" s="182">
        <v>1963</v>
      </c>
      <c r="R150" s="151">
        <v>9</v>
      </c>
      <c r="S150" s="151"/>
      <c r="T150" s="151"/>
      <c r="U150" s="151"/>
      <c r="V150" s="151"/>
      <c r="W150" s="151"/>
      <c r="X150" s="182">
        <v>0</v>
      </c>
      <c r="Y150" s="182">
        <v>0</v>
      </c>
      <c r="Z150" s="184" t="s">
        <v>1101</v>
      </c>
      <c r="AA150" s="168">
        <v>2022</v>
      </c>
      <c r="AB150" s="185">
        <v>2</v>
      </c>
      <c r="AC150" s="185">
        <v>3</v>
      </c>
      <c r="AD150" s="186" t="b">
        <f>IF(ISBLANK(GroupMember[[#This Row],[1. Identifiant interne d’exploitation agricole*]]),"",IF(ISERROR(MATCH(GroupMember[[#This Row],[1. Identifiant interne d’exploitation agricole*]],CertifiedCrop[1. Identifiant interne d’exploitation agricole*],0)),FALSE,TRUE))</f>
        <v>1</v>
      </c>
      <c r="AE150" s="186" t="b">
        <f>IF(ISBLANK(GroupMember[[#This Row],[1. Identifiant interne d’exploitation agricole*]]),"",IF(ISERROR(MATCH(GroupMember[[#This Row],[1. Identifiant interne d’exploitation agricole*]],FarmUnit[1. Identifiant interne d’exploitation agricole*],0)),FALSE,TRUE))</f>
        <v>1</v>
      </c>
      <c r="AF150" s="187" t="str">
        <f t="shared" si="8"/>
        <v>KONAN MARIUS KOUASSI</v>
      </c>
      <c r="AG150" s="188" t="str">
        <f t="shared" si="9"/>
        <v>3/2/2022</v>
      </c>
      <c r="AH150" s="189">
        <f t="shared" si="11"/>
        <v>4</v>
      </c>
      <c r="AI150" s="190">
        <f t="shared" si="10"/>
        <v>0</v>
      </c>
    </row>
    <row r="151" spans="1:35" s="191" customFormat="1" ht="25.5" x14ac:dyDescent="0.25">
      <c r="A151" s="151" t="s">
        <v>1212</v>
      </c>
      <c r="B151" s="151" t="s">
        <v>667</v>
      </c>
      <c r="C151" s="151" t="s">
        <v>1212</v>
      </c>
      <c r="D151" s="151" t="s">
        <v>1097</v>
      </c>
      <c r="E151" s="151" t="s">
        <v>669</v>
      </c>
      <c r="F151" s="151" t="s">
        <v>669</v>
      </c>
      <c r="G151" s="151" t="s">
        <v>670</v>
      </c>
      <c r="H151" s="181">
        <v>4.32</v>
      </c>
      <c r="I151" s="164" t="s">
        <v>2405</v>
      </c>
      <c r="J151" s="151">
        <v>2</v>
      </c>
      <c r="K151" s="182">
        <v>2021</v>
      </c>
      <c r="L151" s="151" t="s">
        <v>1213</v>
      </c>
      <c r="M151" s="151" t="s">
        <v>1214</v>
      </c>
      <c r="N151" s="183" t="s">
        <v>1215</v>
      </c>
      <c r="O151" s="151" t="s">
        <v>1216</v>
      </c>
      <c r="P151" s="151" t="s">
        <v>674</v>
      </c>
      <c r="Q151" s="182">
        <v>1987</v>
      </c>
      <c r="R151" s="151">
        <v>6</v>
      </c>
      <c r="S151" s="151"/>
      <c r="T151" s="151"/>
      <c r="U151" s="151"/>
      <c r="V151" s="151"/>
      <c r="W151" s="151"/>
      <c r="X151" s="182">
        <v>0</v>
      </c>
      <c r="Y151" s="182">
        <v>0</v>
      </c>
      <c r="Z151" s="184" t="s">
        <v>1101</v>
      </c>
      <c r="AA151" s="168">
        <v>2022</v>
      </c>
      <c r="AB151" s="185">
        <v>1</v>
      </c>
      <c r="AC151" s="185">
        <v>31</v>
      </c>
      <c r="AD151" s="186" t="b">
        <f>IF(ISBLANK(GroupMember[[#This Row],[1. Identifiant interne d’exploitation agricole*]]),"",IF(ISERROR(MATCH(GroupMember[[#This Row],[1. Identifiant interne d’exploitation agricole*]],CertifiedCrop[1. Identifiant interne d’exploitation agricole*],0)),FALSE,TRUE))</f>
        <v>1</v>
      </c>
      <c r="AE151" s="186" t="b">
        <f>IF(ISBLANK(GroupMember[[#This Row],[1. Identifiant interne d’exploitation agricole*]]),"",IF(ISERROR(MATCH(GroupMember[[#This Row],[1. Identifiant interne d’exploitation agricole*]],FarmUnit[1. Identifiant interne d’exploitation agricole*],0)),FALSE,TRUE))</f>
        <v>1</v>
      </c>
      <c r="AF151" s="187" t="str">
        <f t="shared" si="8"/>
        <v>OUSMANE COMPAORE</v>
      </c>
      <c r="AG151" s="188" t="str">
        <f t="shared" si="9"/>
        <v>31/1/2022</v>
      </c>
      <c r="AH151" s="189">
        <f t="shared" si="11"/>
        <v>5</v>
      </c>
      <c r="AI151" s="190">
        <f t="shared" si="10"/>
        <v>0</v>
      </c>
    </row>
    <row r="152" spans="1:35" s="191" customFormat="1" ht="13.5" x14ac:dyDescent="0.25">
      <c r="A152" s="151" t="s">
        <v>1217</v>
      </c>
      <c r="B152" s="151" t="s">
        <v>667</v>
      </c>
      <c r="C152" s="151" t="s">
        <v>1217</v>
      </c>
      <c r="D152" s="151" t="s">
        <v>1097</v>
      </c>
      <c r="E152" s="151" t="s">
        <v>669</v>
      </c>
      <c r="F152" s="151" t="s">
        <v>669</v>
      </c>
      <c r="G152" s="151" t="s">
        <v>670</v>
      </c>
      <c r="H152" s="181">
        <v>6.0339999999999998</v>
      </c>
      <c r="I152" s="164" t="s">
        <v>2405</v>
      </c>
      <c r="J152" s="151">
        <v>1</v>
      </c>
      <c r="K152" s="182">
        <v>2021</v>
      </c>
      <c r="L152" s="151" t="s">
        <v>1218</v>
      </c>
      <c r="M152" s="151" t="s">
        <v>1219</v>
      </c>
      <c r="N152" s="183" t="s">
        <v>1220</v>
      </c>
      <c r="O152" s="164" t="s">
        <v>2404</v>
      </c>
      <c r="P152" s="151" t="s">
        <v>674</v>
      </c>
      <c r="Q152" s="182">
        <v>1972</v>
      </c>
      <c r="R152" s="151">
        <v>4</v>
      </c>
      <c r="S152" s="151"/>
      <c r="T152" s="151"/>
      <c r="U152" s="151"/>
      <c r="V152" s="151"/>
      <c r="W152" s="151"/>
      <c r="X152" s="182">
        <v>2</v>
      </c>
      <c r="Y152" s="182">
        <v>0</v>
      </c>
      <c r="Z152" s="184" t="s">
        <v>1101</v>
      </c>
      <c r="AA152" s="168">
        <v>2022</v>
      </c>
      <c r="AB152" s="185">
        <v>1</v>
      </c>
      <c r="AC152" s="185">
        <v>10</v>
      </c>
      <c r="AD152" s="186" t="b">
        <f>IF(ISBLANK(GroupMember[[#This Row],[1. Identifiant interne d’exploitation agricole*]]),"",IF(ISERROR(MATCH(GroupMember[[#This Row],[1. Identifiant interne d’exploitation agricole*]],CertifiedCrop[1. Identifiant interne d’exploitation agricole*],0)),FALSE,TRUE))</f>
        <v>1</v>
      </c>
      <c r="AE152" s="186" t="b">
        <f>IF(ISBLANK(GroupMember[[#This Row],[1. Identifiant interne d’exploitation agricole*]]),"",IF(ISERROR(MATCH(GroupMember[[#This Row],[1. Identifiant interne d’exploitation agricole*]],FarmUnit[1. Identifiant interne d’exploitation agricole*],0)),FALSE,TRUE))</f>
        <v>1</v>
      </c>
      <c r="AF152" s="187" t="str">
        <f t="shared" si="8"/>
        <v xml:space="preserve">LIAS OUEDRAOGO </v>
      </c>
      <c r="AG152" s="188" t="str">
        <f t="shared" si="9"/>
        <v>10/1/2022</v>
      </c>
      <c r="AH152" s="189">
        <f t="shared" si="11"/>
        <v>4</v>
      </c>
      <c r="AI152" s="190">
        <f t="shared" si="10"/>
        <v>2</v>
      </c>
    </row>
    <row r="153" spans="1:35" s="191" customFormat="1" ht="25.5" x14ac:dyDescent="0.25">
      <c r="A153" s="151" t="s">
        <v>1221</v>
      </c>
      <c r="B153" s="151" t="s">
        <v>667</v>
      </c>
      <c r="C153" s="151" t="s">
        <v>1221</v>
      </c>
      <c r="D153" s="151" t="s">
        <v>1097</v>
      </c>
      <c r="E153" s="151" t="s">
        <v>669</v>
      </c>
      <c r="F153" s="151" t="s">
        <v>669</v>
      </c>
      <c r="G153" s="151" t="s">
        <v>670</v>
      </c>
      <c r="H153" s="181">
        <v>2.93</v>
      </c>
      <c r="I153" s="164" t="s">
        <v>2405</v>
      </c>
      <c r="J153" s="151">
        <v>1</v>
      </c>
      <c r="K153" s="182">
        <v>2021</v>
      </c>
      <c r="L153" s="151" t="s">
        <v>1222</v>
      </c>
      <c r="M153" s="151" t="s">
        <v>1223</v>
      </c>
      <c r="N153" s="183" t="s">
        <v>1224</v>
      </c>
      <c r="O153" s="151" t="s">
        <v>1225</v>
      </c>
      <c r="P153" s="151" t="s">
        <v>674</v>
      </c>
      <c r="Q153" s="182">
        <v>1996</v>
      </c>
      <c r="R153" s="151">
        <v>8</v>
      </c>
      <c r="S153" s="151"/>
      <c r="T153" s="151"/>
      <c r="U153" s="151"/>
      <c r="V153" s="151"/>
      <c r="W153" s="151"/>
      <c r="X153" s="182">
        <v>0</v>
      </c>
      <c r="Y153" s="182">
        <v>0</v>
      </c>
      <c r="Z153" s="184" t="s">
        <v>1101</v>
      </c>
      <c r="AA153" s="168">
        <v>2022</v>
      </c>
      <c r="AB153" s="185">
        <v>1</v>
      </c>
      <c r="AC153" s="185">
        <v>29</v>
      </c>
      <c r="AD153" s="186" t="b">
        <f>IF(ISBLANK(GroupMember[[#This Row],[1. Identifiant interne d’exploitation agricole*]]),"",IF(ISERROR(MATCH(GroupMember[[#This Row],[1. Identifiant interne d’exploitation agricole*]],CertifiedCrop[1. Identifiant interne d’exploitation agricole*],0)),FALSE,TRUE))</f>
        <v>1</v>
      </c>
      <c r="AE153" s="186" t="b">
        <f>IF(ISBLANK(GroupMember[[#This Row],[1. Identifiant interne d’exploitation agricole*]]),"",IF(ISERROR(MATCH(GroupMember[[#This Row],[1. Identifiant interne d’exploitation agricole*]],FarmUnit[1. Identifiant interne d’exploitation agricole*],0)),FALSE,TRUE))</f>
        <v>1</v>
      </c>
      <c r="AF153" s="187" t="str">
        <f t="shared" si="8"/>
        <v>ROMOEL BOULOU</v>
      </c>
      <c r="AG153" s="188" t="str">
        <f t="shared" si="9"/>
        <v>29/1/2022</v>
      </c>
      <c r="AH153" s="189">
        <f t="shared" si="11"/>
        <v>4</v>
      </c>
      <c r="AI153" s="190">
        <f t="shared" si="10"/>
        <v>0</v>
      </c>
    </row>
    <row r="154" spans="1:35" s="191" customFormat="1" ht="25.5" x14ac:dyDescent="0.25">
      <c r="A154" s="151" t="s">
        <v>1226</v>
      </c>
      <c r="B154" s="151" t="s">
        <v>667</v>
      </c>
      <c r="C154" s="151" t="s">
        <v>1226</v>
      </c>
      <c r="D154" s="151" t="s">
        <v>1097</v>
      </c>
      <c r="E154" s="151" t="s">
        <v>669</v>
      </c>
      <c r="F154" s="151" t="s">
        <v>669</v>
      </c>
      <c r="G154" s="151" t="s">
        <v>670</v>
      </c>
      <c r="H154" s="181">
        <v>4.66</v>
      </c>
      <c r="I154" s="164" t="s">
        <v>2405</v>
      </c>
      <c r="J154" s="151">
        <v>1</v>
      </c>
      <c r="K154" s="182">
        <v>2021</v>
      </c>
      <c r="L154" s="151" t="s">
        <v>1205</v>
      </c>
      <c r="M154" s="151" t="s">
        <v>1202</v>
      </c>
      <c r="N154" s="183" t="s">
        <v>1227</v>
      </c>
      <c r="O154" s="151" t="s">
        <v>1228</v>
      </c>
      <c r="P154" s="151" t="s">
        <v>674</v>
      </c>
      <c r="Q154" s="182">
        <v>1967</v>
      </c>
      <c r="R154" s="151">
        <v>8</v>
      </c>
      <c r="S154" s="151"/>
      <c r="T154" s="151"/>
      <c r="U154" s="151"/>
      <c r="V154" s="151"/>
      <c r="W154" s="151"/>
      <c r="X154" s="182">
        <v>0</v>
      </c>
      <c r="Y154" s="182">
        <v>0</v>
      </c>
      <c r="Z154" s="184" t="s">
        <v>1101</v>
      </c>
      <c r="AA154" s="168">
        <v>2022</v>
      </c>
      <c r="AB154" s="185">
        <v>2</v>
      </c>
      <c r="AC154" s="185">
        <v>21</v>
      </c>
      <c r="AD154" s="186" t="b">
        <f>IF(ISBLANK(GroupMember[[#This Row],[1. Identifiant interne d’exploitation agricole*]]),"",IF(ISERROR(MATCH(GroupMember[[#This Row],[1. Identifiant interne d’exploitation agricole*]],CertifiedCrop[1. Identifiant interne d’exploitation agricole*],0)),FALSE,TRUE))</f>
        <v>1</v>
      </c>
      <c r="AE154" s="186" t="b">
        <f>IF(ISBLANK(GroupMember[[#This Row],[1. Identifiant interne d’exploitation agricole*]]),"",IF(ISERROR(MATCH(GroupMember[[#This Row],[1. Identifiant interne d’exploitation agricole*]],FarmUnit[1. Identifiant interne d’exploitation agricole*],0)),FALSE,TRUE))</f>
        <v>1</v>
      </c>
      <c r="AF154" s="187" t="str">
        <f t="shared" si="8"/>
        <v>SOUGRINOMA SAWADOGO</v>
      </c>
      <c r="AG154" s="188" t="str">
        <f t="shared" si="9"/>
        <v>21/2/2022</v>
      </c>
      <c r="AH154" s="189">
        <f t="shared" si="11"/>
        <v>4</v>
      </c>
      <c r="AI154" s="190">
        <f t="shared" si="10"/>
        <v>0</v>
      </c>
    </row>
    <row r="155" spans="1:35" s="191" customFormat="1" ht="13.5" x14ac:dyDescent="0.25">
      <c r="A155" s="151" t="s">
        <v>1229</v>
      </c>
      <c r="B155" s="151" t="s">
        <v>667</v>
      </c>
      <c r="C155" s="151" t="s">
        <v>1229</v>
      </c>
      <c r="D155" s="151" t="s">
        <v>1097</v>
      </c>
      <c r="E155" s="151" t="s">
        <v>669</v>
      </c>
      <c r="F155" s="151" t="s">
        <v>669</v>
      </c>
      <c r="G155" s="151" t="s">
        <v>670</v>
      </c>
      <c r="H155" s="181">
        <v>4.88</v>
      </c>
      <c r="I155" s="164" t="s">
        <v>2405</v>
      </c>
      <c r="J155" s="151">
        <v>1</v>
      </c>
      <c r="K155" s="182">
        <v>2021</v>
      </c>
      <c r="L155" s="151" t="s">
        <v>1230</v>
      </c>
      <c r="M155" s="151" t="s">
        <v>1231</v>
      </c>
      <c r="N155" s="183" t="s">
        <v>1232</v>
      </c>
      <c r="O155" s="164" t="s">
        <v>2404</v>
      </c>
      <c r="P155" s="151" t="s">
        <v>674</v>
      </c>
      <c r="Q155" s="182">
        <v>1970</v>
      </c>
      <c r="R155" s="151">
        <v>7</v>
      </c>
      <c r="S155" s="151"/>
      <c r="T155" s="151"/>
      <c r="U155" s="151"/>
      <c r="V155" s="151"/>
      <c r="W155" s="151"/>
      <c r="X155" s="182">
        <v>0</v>
      </c>
      <c r="Y155" s="182">
        <v>0</v>
      </c>
      <c r="Z155" s="184" t="s">
        <v>1101</v>
      </c>
      <c r="AA155" s="168">
        <v>2022</v>
      </c>
      <c r="AB155" s="185">
        <v>2</v>
      </c>
      <c r="AC155" s="185">
        <v>12</v>
      </c>
      <c r="AD155" s="186" t="b">
        <f>IF(ISBLANK(GroupMember[[#This Row],[1. Identifiant interne d’exploitation agricole*]]),"",IF(ISERROR(MATCH(GroupMember[[#This Row],[1. Identifiant interne d’exploitation agricole*]],CertifiedCrop[1. Identifiant interne d’exploitation agricole*],0)),FALSE,TRUE))</f>
        <v>1</v>
      </c>
      <c r="AE155" s="186" t="b">
        <f>IF(ISBLANK(GroupMember[[#This Row],[1. Identifiant interne d’exploitation agricole*]]),"",IF(ISERROR(MATCH(GroupMember[[#This Row],[1. Identifiant interne d’exploitation agricole*]],FarmUnit[1. Identifiant interne d’exploitation agricole*],0)),FALSE,TRUE))</f>
        <v>1</v>
      </c>
      <c r="AF155" s="187" t="str">
        <f t="shared" si="8"/>
        <v>ALEXANDRE KONKOBO</v>
      </c>
      <c r="AG155" s="188" t="str">
        <f t="shared" si="9"/>
        <v>12/2/2022</v>
      </c>
      <c r="AH155" s="189">
        <f t="shared" si="11"/>
        <v>3</v>
      </c>
      <c r="AI155" s="190">
        <f t="shared" si="10"/>
        <v>0</v>
      </c>
    </row>
    <row r="156" spans="1:35" s="191" customFormat="1" ht="25.5" x14ac:dyDescent="0.25">
      <c r="A156" s="151" t="s">
        <v>1233</v>
      </c>
      <c r="B156" s="151" t="s">
        <v>667</v>
      </c>
      <c r="C156" s="151" t="s">
        <v>1233</v>
      </c>
      <c r="D156" s="151" t="s">
        <v>1097</v>
      </c>
      <c r="E156" s="151" t="s">
        <v>669</v>
      </c>
      <c r="F156" s="151" t="s">
        <v>669</v>
      </c>
      <c r="G156" s="151" t="s">
        <v>670</v>
      </c>
      <c r="H156" s="181">
        <v>3.55</v>
      </c>
      <c r="I156" s="164" t="s">
        <v>2405</v>
      </c>
      <c r="J156" s="151">
        <v>1</v>
      </c>
      <c r="K156" s="182">
        <v>2021</v>
      </c>
      <c r="L156" s="151" t="s">
        <v>1234</v>
      </c>
      <c r="M156" s="151" t="s">
        <v>1001</v>
      </c>
      <c r="N156" s="183" t="s">
        <v>1235</v>
      </c>
      <c r="O156" s="151" t="s">
        <v>1236</v>
      </c>
      <c r="P156" s="151" t="s">
        <v>674</v>
      </c>
      <c r="Q156" s="182">
        <v>1982</v>
      </c>
      <c r="R156" s="151">
        <v>7</v>
      </c>
      <c r="S156" s="151"/>
      <c r="T156" s="151"/>
      <c r="U156" s="151"/>
      <c r="V156" s="151"/>
      <c r="W156" s="151"/>
      <c r="X156" s="182">
        <v>0</v>
      </c>
      <c r="Y156" s="182">
        <v>0</v>
      </c>
      <c r="Z156" s="184" t="s">
        <v>1101</v>
      </c>
      <c r="AA156" s="168">
        <v>2022</v>
      </c>
      <c r="AB156" s="185">
        <v>1</v>
      </c>
      <c r="AC156" s="185">
        <v>24</v>
      </c>
      <c r="AD156" s="186" t="b">
        <f>IF(ISBLANK(GroupMember[[#This Row],[1. Identifiant interne d’exploitation agricole*]]),"",IF(ISERROR(MATCH(GroupMember[[#This Row],[1. Identifiant interne d’exploitation agricole*]],CertifiedCrop[1. Identifiant interne d’exploitation agricole*],0)),FALSE,TRUE))</f>
        <v>1</v>
      </c>
      <c r="AE156" s="186" t="b">
        <f>IF(ISBLANK(GroupMember[[#This Row],[1. Identifiant interne d’exploitation agricole*]]),"",IF(ISERROR(MATCH(GroupMember[[#This Row],[1. Identifiant interne d’exploitation agricole*]],FarmUnit[1. Identifiant interne d’exploitation agricole*],0)),FALSE,TRUE))</f>
        <v>1</v>
      </c>
      <c r="AF156" s="187" t="str">
        <f t="shared" si="8"/>
        <v>NANGNIREMOUN HIEN</v>
      </c>
      <c r="AG156" s="188" t="str">
        <f t="shared" si="9"/>
        <v>24/1/2022</v>
      </c>
      <c r="AH156" s="189">
        <f t="shared" si="11"/>
        <v>4</v>
      </c>
      <c r="AI156" s="190">
        <f t="shared" si="10"/>
        <v>0</v>
      </c>
    </row>
    <row r="157" spans="1:35" s="191" customFormat="1" ht="13.5" x14ac:dyDescent="0.25">
      <c r="A157" s="151" t="s">
        <v>1237</v>
      </c>
      <c r="B157" s="151" t="s">
        <v>667</v>
      </c>
      <c r="C157" s="151" t="s">
        <v>1237</v>
      </c>
      <c r="D157" s="151" t="s">
        <v>1097</v>
      </c>
      <c r="E157" s="151" t="s">
        <v>669</v>
      </c>
      <c r="F157" s="151" t="s">
        <v>669</v>
      </c>
      <c r="G157" s="151" t="s">
        <v>670</v>
      </c>
      <c r="H157" s="181">
        <v>3.6692999999999998</v>
      </c>
      <c r="I157" s="164" t="s">
        <v>2405</v>
      </c>
      <c r="J157" s="151">
        <v>2</v>
      </c>
      <c r="K157" s="182">
        <v>2021</v>
      </c>
      <c r="L157" s="151" t="s">
        <v>1238</v>
      </c>
      <c r="M157" s="151" t="s">
        <v>1239</v>
      </c>
      <c r="N157" s="164" t="s">
        <v>2404</v>
      </c>
      <c r="O157" s="164" t="s">
        <v>2404</v>
      </c>
      <c r="P157" s="151" t="s">
        <v>674</v>
      </c>
      <c r="Q157" s="182">
        <v>1989</v>
      </c>
      <c r="R157" s="151">
        <v>3</v>
      </c>
      <c r="S157" s="151"/>
      <c r="T157" s="151"/>
      <c r="U157" s="151"/>
      <c r="V157" s="151"/>
      <c r="W157" s="151"/>
      <c r="X157" s="182">
        <v>0</v>
      </c>
      <c r="Y157" s="182">
        <v>0</v>
      </c>
      <c r="Z157" s="184" t="s">
        <v>1101</v>
      </c>
      <c r="AA157" s="168">
        <v>2022</v>
      </c>
      <c r="AB157" s="185">
        <v>2</v>
      </c>
      <c r="AC157" s="185">
        <v>21</v>
      </c>
      <c r="AD157" s="186" t="b">
        <f>IF(ISBLANK(GroupMember[[#This Row],[1. Identifiant interne d’exploitation agricole*]]),"",IF(ISERROR(MATCH(GroupMember[[#This Row],[1. Identifiant interne d’exploitation agricole*]],CertifiedCrop[1. Identifiant interne d’exploitation agricole*],0)),FALSE,TRUE))</f>
        <v>1</v>
      </c>
      <c r="AE157" s="186" t="b">
        <f>IF(ISBLANK(GroupMember[[#This Row],[1. Identifiant interne d’exploitation agricole*]]),"",IF(ISERROR(MATCH(GroupMember[[#This Row],[1. Identifiant interne d’exploitation agricole*]],FarmUnit[1. Identifiant interne d’exploitation agricole*],0)),FALSE,TRUE))</f>
        <v>1</v>
      </c>
      <c r="AF157" s="187" t="str">
        <f t="shared" si="8"/>
        <v>LEVIS SOLE</v>
      </c>
      <c r="AG157" s="188" t="str">
        <f t="shared" si="9"/>
        <v>21/2/2022</v>
      </c>
      <c r="AH157" s="189">
        <f t="shared" si="11"/>
        <v>4</v>
      </c>
      <c r="AI157" s="190">
        <f t="shared" si="10"/>
        <v>0</v>
      </c>
    </row>
    <row r="158" spans="1:35" s="191" customFormat="1" ht="25.5" x14ac:dyDescent="0.25">
      <c r="A158" s="151" t="s">
        <v>1240</v>
      </c>
      <c r="B158" s="151" t="s">
        <v>667</v>
      </c>
      <c r="C158" s="151" t="s">
        <v>1240</v>
      </c>
      <c r="D158" s="151" t="s">
        <v>1097</v>
      </c>
      <c r="E158" s="151" t="s">
        <v>669</v>
      </c>
      <c r="F158" s="151" t="s">
        <v>669</v>
      </c>
      <c r="G158" s="151" t="s">
        <v>670</v>
      </c>
      <c r="H158" s="181">
        <v>3.37</v>
      </c>
      <c r="I158" s="164" t="s">
        <v>2405</v>
      </c>
      <c r="J158" s="151">
        <v>1</v>
      </c>
      <c r="K158" s="182">
        <v>2021</v>
      </c>
      <c r="L158" s="151" t="s">
        <v>1241</v>
      </c>
      <c r="M158" s="151" t="s">
        <v>1242</v>
      </c>
      <c r="N158" s="183" t="s">
        <v>1243</v>
      </c>
      <c r="O158" s="151" t="s">
        <v>2383</v>
      </c>
      <c r="P158" s="151" t="s">
        <v>674</v>
      </c>
      <c r="Q158" s="182">
        <v>1989</v>
      </c>
      <c r="R158" s="151">
        <v>5</v>
      </c>
      <c r="S158" s="151"/>
      <c r="T158" s="151"/>
      <c r="U158" s="151"/>
      <c r="V158" s="151"/>
      <c r="W158" s="151"/>
      <c r="X158" s="182">
        <v>0</v>
      </c>
      <c r="Y158" s="182">
        <v>0</v>
      </c>
      <c r="Z158" s="184" t="s">
        <v>1101</v>
      </c>
      <c r="AA158" s="168">
        <v>2022</v>
      </c>
      <c r="AB158" s="185">
        <v>1</v>
      </c>
      <c r="AC158" s="185">
        <v>25</v>
      </c>
      <c r="AD158" s="186" t="b">
        <f>IF(ISBLANK(GroupMember[[#This Row],[1. Identifiant interne d’exploitation agricole*]]),"",IF(ISERROR(MATCH(GroupMember[[#This Row],[1. Identifiant interne d’exploitation agricole*]],CertifiedCrop[1. Identifiant interne d’exploitation agricole*],0)),FALSE,TRUE))</f>
        <v>1</v>
      </c>
      <c r="AE158" s="186" t="b">
        <f>IF(ISBLANK(GroupMember[[#This Row],[1. Identifiant interne d’exploitation agricole*]]),"",IF(ISERROR(MATCH(GroupMember[[#This Row],[1. Identifiant interne d’exploitation agricole*]],FarmUnit[1. Identifiant interne d’exploitation agricole*],0)),FALSE,TRUE))</f>
        <v>1</v>
      </c>
      <c r="AF158" s="187" t="str">
        <f t="shared" si="8"/>
        <v>WENDGOUDA NIKIEMA</v>
      </c>
      <c r="AG158" s="188" t="str">
        <f t="shared" si="9"/>
        <v>25/1/2022</v>
      </c>
      <c r="AH158" s="189">
        <f t="shared" si="11"/>
        <v>3</v>
      </c>
      <c r="AI158" s="190">
        <f t="shared" si="10"/>
        <v>0</v>
      </c>
    </row>
    <row r="159" spans="1:35" s="191" customFormat="1" ht="25.5" x14ac:dyDescent="0.25">
      <c r="A159" s="151" t="s">
        <v>1244</v>
      </c>
      <c r="B159" s="151" t="s">
        <v>667</v>
      </c>
      <c r="C159" s="151" t="s">
        <v>1244</v>
      </c>
      <c r="D159" s="151" t="s">
        <v>1097</v>
      </c>
      <c r="E159" s="151" t="s">
        <v>669</v>
      </c>
      <c r="F159" s="151" t="s">
        <v>669</v>
      </c>
      <c r="G159" s="151" t="s">
        <v>670</v>
      </c>
      <c r="H159" s="181">
        <v>3.54</v>
      </c>
      <c r="I159" s="164" t="s">
        <v>2405</v>
      </c>
      <c r="J159" s="151">
        <v>1</v>
      </c>
      <c r="K159" s="182">
        <v>2021</v>
      </c>
      <c r="L159" s="151" t="s">
        <v>1245</v>
      </c>
      <c r="M159" s="151" t="s">
        <v>1246</v>
      </c>
      <c r="N159" s="183" t="s">
        <v>1247</v>
      </c>
      <c r="O159" s="151" t="s">
        <v>1248</v>
      </c>
      <c r="P159" s="151" t="s">
        <v>674</v>
      </c>
      <c r="Q159" s="182">
        <v>1983</v>
      </c>
      <c r="R159" s="151">
        <v>6</v>
      </c>
      <c r="S159" s="151"/>
      <c r="T159" s="151"/>
      <c r="U159" s="151"/>
      <c r="V159" s="151"/>
      <c r="W159" s="151"/>
      <c r="X159" s="182">
        <v>0</v>
      </c>
      <c r="Y159" s="182">
        <v>0</v>
      </c>
      <c r="Z159" s="184" t="s">
        <v>1101</v>
      </c>
      <c r="AA159" s="168">
        <v>2022</v>
      </c>
      <c r="AB159" s="185">
        <v>1</v>
      </c>
      <c r="AC159" s="185">
        <v>26</v>
      </c>
      <c r="AD159" s="186" t="b">
        <f>IF(ISBLANK(GroupMember[[#This Row],[1. Identifiant interne d’exploitation agricole*]]),"",IF(ISERROR(MATCH(GroupMember[[#This Row],[1. Identifiant interne d’exploitation agricole*]],CertifiedCrop[1. Identifiant interne d’exploitation agricole*],0)),FALSE,TRUE))</f>
        <v>1</v>
      </c>
      <c r="AE159" s="186" t="b">
        <f>IF(ISBLANK(GroupMember[[#This Row],[1. Identifiant interne d’exploitation agricole*]]),"",IF(ISERROR(MATCH(GroupMember[[#This Row],[1. Identifiant interne d’exploitation agricole*]],FarmUnit[1. Identifiant interne d’exploitation agricole*],0)),FALSE,TRUE))</f>
        <v>1</v>
      </c>
      <c r="AF159" s="187" t="str">
        <f t="shared" si="8"/>
        <v>YOUPASSOLO KAMBOULE</v>
      </c>
      <c r="AG159" s="188" t="str">
        <f t="shared" si="9"/>
        <v>26/1/2022</v>
      </c>
      <c r="AH159" s="189">
        <f t="shared" si="11"/>
        <v>5</v>
      </c>
      <c r="AI159" s="190">
        <f t="shared" si="10"/>
        <v>0</v>
      </c>
    </row>
    <row r="160" spans="1:35" s="191" customFormat="1" ht="25.5" x14ac:dyDescent="0.25">
      <c r="A160" s="151" t="s">
        <v>1249</v>
      </c>
      <c r="B160" s="151" t="s">
        <v>667</v>
      </c>
      <c r="C160" s="151" t="s">
        <v>1249</v>
      </c>
      <c r="D160" s="151" t="s">
        <v>1097</v>
      </c>
      <c r="E160" s="151" t="s">
        <v>669</v>
      </c>
      <c r="F160" s="151" t="s">
        <v>669</v>
      </c>
      <c r="G160" s="151" t="s">
        <v>670</v>
      </c>
      <c r="H160" s="181">
        <v>3.95</v>
      </c>
      <c r="I160" s="164" t="s">
        <v>2405</v>
      </c>
      <c r="J160" s="151">
        <v>1</v>
      </c>
      <c r="K160" s="182">
        <v>2021</v>
      </c>
      <c r="L160" s="151" t="s">
        <v>1250</v>
      </c>
      <c r="M160" s="151" t="s">
        <v>1251</v>
      </c>
      <c r="N160" s="183" t="s">
        <v>1252</v>
      </c>
      <c r="O160" s="151" t="s">
        <v>1253</v>
      </c>
      <c r="P160" s="151" t="s">
        <v>674</v>
      </c>
      <c r="Q160" s="182">
        <v>1984</v>
      </c>
      <c r="R160" s="151">
        <v>7</v>
      </c>
      <c r="S160" s="151"/>
      <c r="T160" s="151"/>
      <c r="U160" s="151"/>
      <c r="V160" s="151"/>
      <c r="W160" s="151"/>
      <c r="X160" s="182">
        <v>0</v>
      </c>
      <c r="Y160" s="182">
        <v>0</v>
      </c>
      <c r="Z160" s="184" t="s">
        <v>1101</v>
      </c>
      <c r="AA160" s="168">
        <v>2022</v>
      </c>
      <c r="AB160" s="185">
        <v>1</v>
      </c>
      <c r="AC160" s="185">
        <v>24</v>
      </c>
      <c r="AD160" s="186" t="b">
        <f>IF(ISBLANK(GroupMember[[#This Row],[1. Identifiant interne d’exploitation agricole*]]),"",IF(ISERROR(MATCH(GroupMember[[#This Row],[1. Identifiant interne d’exploitation agricole*]],CertifiedCrop[1. Identifiant interne d’exploitation agricole*],0)),FALSE,TRUE))</f>
        <v>1</v>
      </c>
      <c r="AE160" s="186" t="b">
        <f>IF(ISBLANK(GroupMember[[#This Row],[1. Identifiant interne d’exploitation agricole*]]),"",IF(ISERROR(MATCH(GroupMember[[#This Row],[1. Identifiant interne d’exploitation agricole*]],FarmUnit[1. Identifiant interne d’exploitation agricole*],0)),FALSE,TRUE))</f>
        <v>1</v>
      </c>
      <c r="AF160" s="187" t="str">
        <f t="shared" si="8"/>
        <v>YANBAYARA SOME</v>
      </c>
      <c r="AG160" s="188" t="str">
        <f t="shared" si="9"/>
        <v>24/1/2022</v>
      </c>
      <c r="AH160" s="189">
        <f t="shared" si="11"/>
        <v>4</v>
      </c>
      <c r="AI160" s="190">
        <f t="shared" si="10"/>
        <v>0</v>
      </c>
    </row>
    <row r="161" spans="1:35" s="191" customFormat="1" ht="13.5" x14ac:dyDescent="0.25">
      <c r="A161" s="151" t="s">
        <v>1254</v>
      </c>
      <c r="B161" s="151" t="s">
        <v>667</v>
      </c>
      <c r="C161" s="151" t="s">
        <v>1254</v>
      </c>
      <c r="D161" s="151" t="s">
        <v>1097</v>
      </c>
      <c r="E161" s="151" t="s">
        <v>669</v>
      </c>
      <c r="F161" s="151" t="s">
        <v>669</v>
      </c>
      <c r="G161" s="151" t="s">
        <v>670</v>
      </c>
      <c r="H161" s="181">
        <v>2.69</v>
      </c>
      <c r="I161" s="164" t="s">
        <v>2405</v>
      </c>
      <c r="J161" s="151">
        <v>1</v>
      </c>
      <c r="K161" s="182">
        <v>2021</v>
      </c>
      <c r="L161" s="151" t="s">
        <v>797</v>
      </c>
      <c r="M161" s="151" t="s">
        <v>697</v>
      </c>
      <c r="N161" s="183" t="s">
        <v>1255</v>
      </c>
      <c r="O161" s="164" t="s">
        <v>2404</v>
      </c>
      <c r="P161" s="151" t="s">
        <v>674</v>
      </c>
      <c r="Q161" s="182">
        <v>1973</v>
      </c>
      <c r="R161" s="151">
        <v>9</v>
      </c>
      <c r="S161" s="151"/>
      <c r="T161" s="151"/>
      <c r="U161" s="151"/>
      <c r="V161" s="151"/>
      <c r="W161" s="151"/>
      <c r="X161" s="182">
        <v>0</v>
      </c>
      <c r="Y161" s="182">
        <v>0</v>
      </c>
      <c r="Z161" s="184" t="s">
        <v>1101</v>
      </c>
      <c r="AA161" s="168">
        <v>2022</v>
      </c>
      <c r="AB161" s="185">
        <v>1</v>
      </c>
      <c r="AC161" s="185">
        <v>22</v>
      </c>
      <c r="AD161" s="186" t="b">
        <f>IF(ISBLANK(GroupMember[[#This Row],[1. Identifiant interne d’exploitation agricole*]]),"",IF(ISERROR(MATCH(GroupMember[[#This Row],[1. Identifiant interne d’exploitation agricole*]],CertifiedCrop[1. Identifiant interne d’exploitation agricole*],0)),FALSE,TRUE))</f>
        <v>1</v>
      </c>
      <c r="AE161" s="186" t="b">
        <f>IF(ISBLANK(GroupMember[[#This Row],[1. Identifiant interne d’exploitation agricole*]]),"",IF(ISERROR(MATCH(GroupMember[[#This Row],[1. Identifiant interne d’exploitation agricole*]],FarmUnit[1. Identifiant interne d’exploitation agricole*],0)),FALSE,TRUE))</f>
        <v>1</v>
      </c>
      <c r="AF161" s="187" t="str">
        <f t="shared" si="8"/>
        <v>KOUAME KOUASSI</v>
      </c>
      <c r="AG161" s="188" t="str">
        <f t="shared" si="9"/>
        <v>22/1/2022</v>
      </c>
      <c r="AH161" s="189">
        <f t="shared" si="11"/>
        <v>3</v>
      </c>
      <c r="AI161" s="190">
        <f t="shared" si="10"/>
        <v>0</v>
      </c>
    </row>
    <row r="162" spans="1:35" s="191" customFormat="1" ht="25.5" x14ac:dyDescent="0.25">
      <c r="A162" s="151" t="s">
        <v>1256</v>
      </c>
      <c r="B162" s="151" t="s">
        <v>667</v>
      </c>
      <c r="C162" s="151" t="s">
        <v>1256</v>
      </c>
      <c r="D162" s="151" t="s">
        <v>1097</v>
      </c>
      <c r="E162" s="151" t="s">
        <v>669</v>
      </c>
      <c r="F162" s="151" t="s">
        <v>669</v>
      </c>
      <c r="G162" s="151" t="s">
        <v>670</v>
      </c>
      <c r="H162" s="181">
        <v>3.05</v>
      </c>
      <c r="I162" s="164" t="s">
        <v>2405</v>
      </c>
      <c r="J162" s="151">
        <v>2</v>
      </c>
      <c r="K162" s="182">
        <v>2021</v>
      </c>
      <c r="L162" s="151" t="s">
        <v>1257</v>
      </c>
      <c r="M162" s="151" t="s">
        <v>1214</v>
      </c>
      <c r="N162" s="183" t="s">
        <v>1258</v>
      </c>
      <c r="O162" s="151" t="s">
        <v>2384</v>
      </c>
      <c r="P162" s="151" t="s">
        <v>674</v>
      </c>
      <c r="Q162" s="182">
        <v>1993</v>
      </c>
      <c r="R162" s="151">
        <v>8</v>
      </c>
      <c r="S162" s="151"/>
      <c r="T162" s="151"/>
      <c r="U162" s="151"/>
      <c r="V162" s="151"/>
      <c r="W162" s="151"/>
      <c r="X162" s="182">
        <v>0</v>
      </c>
      <c r="Y162" s="182">
        <v>0</v>
      </c>
      <c r="Z162" s="184" t="s">
        <v>1101</v>
      </c>
      <c r="AA162" s="168">
        <v>2022</v>
      </c>
      <c r="AB162" s="185">
        <v>1</v>
      </c>
      <c r="AC162" s="185">
        <v>15</v>
      </c>
      <c r="AD162" s="186" t="b">
        <f>IF(ISBLANK(GroupMember[[#This Row],[1. Identifiant interne d’exploitation agricole*]]),"",IF(ISERROR(MATCH(GroupMember[[#This Row],[1. Identifiant interne d’exploitation agricole*]],CertifiedCrop[1. Identifiant interne d’exploitation agricole*],0)),FALSE,TRUE))</f>
        <v>1</v>
      </c>
      <c r="AE162" s="186" t="b">
        <f>IF(ISBLANK(GroupMember[[#This Row],[1. Identifiant interne d’exploitation agricole*]]),"",IF(ISERROR(MATCH(GroupMember[[#This Row],[1. Identifiant interne d’exploitation agricole*]],FarmUnit[1. Identifiant interne d’exploitation agricole*],0)),FALSE,TRUE))</f>
        <v>1</v>
      </c>
      <c r="AF162" s="187" t="str">
        <f t="shared" si="8"/>
        <v>HAROUNA COMPAORE</v>
      </c>
      <c r="AG162" s="188" t="str">
        <f t="shared" si="9"/>
        <v>15/1/2022</v>
      </c>
      <c r="AH162" s="189">
        <f t="shared" si="11"/>
        <v>2</v>
      </c>
      <c r="AI162" s="190">
        <f t="shared" si="10"/>
        <v>0</v>
      </c>
    </row>
    <row r="163" spans="1:35" s="191" customFormat="1" ht="13.5" x14ac:dyDescent="0.25">
      <c r="A163" s="151" t="s">
        <v>1259</v>
      </c>
      <c r="B163" s="151" t="s">
        <v>667</v>
      </c>
      <c r="C163" s="151" t="s">
        <v>1259</v>
      </c>
      <c r="D163" s="151" t="s">
        <v>1097</v>
      </c>
      <c r="E163" s="151" t="s">
        <v>669</v>
      </c>
      <c r="F163" s="151" t="s">
        <v>669</v>
      </c>
      <c r="G163" s="151" t="s">
        <v>670</v>
      </c>
      <c r="H163" s="181">
        <v>3.44</v>
      </c>
      <c r="I163" s="164" t="s">
        <v>2405</v>
      </c>
      <c r="J163" s="151">
        <v>1</v>
      </c>
      <c r="K163" s="182">
        <v>2021</v>
      </c>
      <c r="L163" s="151" t="s">
        <v>1260</v>
      </c>
      <c r="M163" s="151" t="s">
        <v>1261</v>
      </c>
      <c r="N163" s="183" t="s">
        <v>1262</v>
      </c>
      <c r="O163" s="164" t="s">
        <v>2404</v>
      </c>
      <c r="P163" s="151" t="s">
        <v>674</v>
      </c>
      <c r="Q163" s="182">
        <v>1984</v>
      </c>
      <c r="R163" s="151">
        <v>1</v>
      </c>
      <c r="S163" s="151"/>
      <c r="T163" s="151"/>
      <c r="U163" s="151"/>
      <c r="V163" s="151"/>
      <c r="W163" s="151"/>
      <c r="X163" s="182">
        <v>0</v>
      </c>
      <c r="Y163" s="182">
        <v>0</v>
      </c>
      <c r="Z163" s="184" t="s">
        <v>1101</v>
      </c>
      <c r="AA163" s="168">
        <v>2022</v>
      </c>
      <c r="AB163" s="185">
        <v>1</v>
      </c>
      <c r="AC163" s="185">
        <v>24</v>
      </c>
      <c r="AD163" s="186" t="b">
        <f>IF(ISBLANK(GroupMember[[#This Row],[1. Identifiant interne d’exploitation agricole*]]),"",IF(ISERROR(MATCH(GroupMember[[#This Row],[1. Identifiant interne d’exploitation agricole*]],CertifiedCrop[1. Identifiant interne d’exploitation agricole*],0)),FALSE,TRUE))</f>
        <v>1</v>
      </c>
      <c r="AE163" s="186" t="b">
        <f>IF(ISBLANK(GroupMember[[#This Row],[1. Identifiant interne d’exploitation agricole*]]),"",IF(ISERROR(MATCH(GroupMember[[#This Row],[1. Identifiant interne d’exploitation agricole*]],FarmUnit[1. Identifiant interne d’exploitation agricole*],0)),FALSE,TRUE))</f>
        <v>1</v>
      </c>
      <c r="AF163" s="187" t="str">
        <f t="shared" si="8"/>
        <v>ELIE KIEMDERBIOGO</v>
      </c>
      <c r="AG163" s="188" t="str">
        <f t="shared" si="9"/>
        <v>24/1/2022</v>
      </c>
      <c r="AH163" s="189">
        <f t="shared" si="11"/>
        <v>4</v>
      </c>
      <c r="AI163" s="190">
        <f t="shared" si="10"/>
        <v>0</v>
      </c>
    </row>
    <row r="164" spans="1:35" s="191" customFormat="1" ht="13.5" x14ac:dyDescent="0.25">
      <c r="A164" s="151" t="s">
        <v>1263</v>
      </c>
      <c r="B164" s="151" t="s">
        <v>667</v>
      </c>
      <c r="C164" s="151" t="s">
        <v>1263</v>
      </c>
      <c r="D164" s="151" t="s">
        <v>1097</v>
      </c>
      <c r="E164" s="151" t="s">
        <v>669</v>
      </c>
      <c r="F164" s="151" t="s">
        <v>669</v>
      </c>
      <c r="G164" s="151" t="s">
        <v>670</v>
      </c>
      <c r="H164" s="181">
        <v>3.16</v>
      </c>
      <c r="I164" s="164" t="s">
        <v>2405</v>
      </c>
      <c r="J164" s="151">
        <v>1</v>
      </c>
      <c r="K164" s="182">
        <v>2021</v>
      </c>
      <c r="L164" s="151" t="s">
        <v>1264</v>
      </c>
      <c r="M164" s="151" t="s">
        <v>1184</v>
      </c>
      <c r="N164" s="183" t="s">
        <v>1265</v>
      </c>
      <c r="O164" s="164" t="s">
        <v>2404</v>
      </c>
      <c r="P164" s="151" t="s">
        <v>674</v>
      </c>
      <c r="Q164" s="182">
        <v>1980</v>
      </c>
      <c r="R164" s="151">
        <v>7</v>
      </c>
      <c r="S164" s="151"/>
      <c r="T164" s="151"/>
      <c r="U164" s="151"/>
      <c r="V164" s="151"/>
      <c r="W164" s="151"/>
      <c r="X164" s="182">
        <v>0</v>
      </c>
      <c r="Y164" s="182">
        <v>0</v>
      </c>
      <c r="Z164" s="184" t="s">
        <v>1101</v>
      </c>
      <c r="AA164" s="168">
        <v>2022</v>
      </c>
      <c r="AB164" s="185">
        <v>2</v>
      </c>
      <c r="AC164" s="185">
        <v>10</v>
      </c>
      <c r="AD164" s="186" t="b">
        <f>IF(ISBLANK(GroupMember[[#This Row],[1. Identifiant interne d’exploitation agricole*]]),"",IF(ISERROR(MATCH(GroupMember[[#This Row],[1. Identifiant interne d’exploitation agricole*]],CertifiedCrop[1. Identifiant interne d’exploitation agricole*],0)),FALSE,TRUE))</f>
        <v>1</v>
      </c>
      <c r="AE164" s="186" t="b">
        <f>IF(ISBLANK(GroupMember[[#This Row],[1. Identifiant interne d’exploitation agricole*]]),"",IF(ISERROR(MATCH(GroupMember[[#This Row],[1. Identifiant interne d’exploitation agricole*]],FarmUnit[1. Identifiant interne d’exploitation agricole*],0)),FALSE,TRUE))</f>
        <v>1</v>
      </c>
      <c r="AF164" s="187" t="str">
        <f t="shared" si="8"/>
        <v xml:space="preserve">JEAN ZONGO </v>
      </c>
      <c r="AG164" s="188" t="str">
        <f t="shared" si="9"/>
        <v>10/2/2022</v>
      </c>
      <c r="AH164" s="189">
        <f t="shared" si="11"/>
        <v>3</v>
      </c>
      <c r="AI164" s="190">
        <f t="shared" si="10"/>
        <v>0</v>
      </c>
    </row>
    <row r="165" spans="1:35" s="191" customFormat="1" ht="13.5" x14ac:dyDescent="0.25">
      <c r="A165" s="151" t="s">
        <v>1266</v>
      </c>
      <c r="B165" s="151" t="s">
        <v>667</v>
      </c>
      <c r="C165" s="151" t="s">
        <v>1266</v>
      </c>
      <c r="D165" s="151" t="s">
        <v>1097</v>
      </c>
      <c r="E165" s="151" t="s">
        <v>669</v>
      </c>
      <c r="F165" s="151" t="s">
        <v>669</v>
      </c>
      <c r="G165" s="151" t="s">
        <v>670</v>
      </c>
      <c r="H165" s="181">
        <v>3.5</v>
      </c>
      <c r="I165" s="164" t="s">
        <v>2405</v>
      </c>
      <c r="J165" s="151">
        <v>1</v>
      </c>
      <c r="K165" s="182">
        <v>2021</v>
      </c>
      <c r="L165" s="151" t="s">
        <v>1267</v>
      </c>
      <c r="M165" s="151" t="s">
        <v>1181</v>
      </c>
      <c r="N165" s="183" t="s">
        <v>1268</v>
      </c>
      <c r="O165" s="164" t="s">
        <v>2404</v>
      </c>
      <c r="P165" s="151" t="s">
        <v>674</v>
      </c>
      <c r="Q165" s="182">
        <v>1976</v>
      </c>
      <c r="R165" s="151">
        <v>5</v>
      </c>
      <c r="S165" s="151"/>
      <c r="T165" s="151"/>
      <c r="U165" s="151"/>
      <c r="V165" s="151"/>
      <c r="W165" s="151"/>
      <c r="X165" s="182">
        <v>0</v>
      </c>
      <c r="Y165" s="182">
        <v>0</v>
      </c>
      <c r="Z165" s="184" t="s">
        <v>1101</v>
      </c>
      <c r="AA165" s="168">
        <v>2022</v>
      </c>
      <c r="AB165" s="185">
        <v>1</v>
      </c>
      <c r="AC165" s="185">
        <v>26</v>
      </c>
      <c r="AD165" s="186" t="b">
        <f>IF(ISBLANK(GroupMember[[#This Row],[1. Identifiant interne d’exploitation agricole*]]),"",IF(ISERROR(MATCH(GroupMember[[#This Row],[1. Identifiant interne d’exploitation agricole*]],CertifiedCrop[1. Identifiant interne d’exploitation agricole*],0)),FALSE,TRUE))</f>
        <v>1</v>
      </c>
      <c r="AE165" s="186" t="b">
        <f>IF(ISBLANK(GroupMember[[#This Row],[1. Identifiant interne d’exploitation agricole*]]),"",IF(ISERROR(MATCH(GroupMember[[#This Row],[1. Identifiant interne d’exploitation agricole*]],FarmUnit[1. Identifiant interne d’exploitation agricole*],0)),FALSE,TRUE))</f>
        <v>1</v>
      </c>
      <c r="AF165" s="187" t="str">
        <f t="shared" si="8"/>
        <v>JULIEN KABORE</v>
      </c>
      <c r="AG165" s="188" t="str">
        <f t="shared" si="9"/>
        <v>26/1/2022</v>
      </c>
      <c r="AH165" s="189">
        <f t="shared" si="11"/>
        <v>5</v>
      </c>
      <c r="AI165" s="190">
        <f t="shared" si="10"/>
        <v>0</v>
      </c>
    </row>
    <row r="166" spans="1:35" s="191" customFormat="1" ht="13.5" x14ac:dyDescent="0.25">
      <c r="A166" s="151" t="s">
        <v>1269</v>
      </c>
      <c r="B166" s="151" t="s">
        <v>667</v>
      </c>
      <c r="C166" s="151" t="s">
        <v>1269</v>
      </c>
      <c r="D166" s="151" t="s">
        <v>1097</v>
      </c>
      <c r="E166" s="151" t="s">
        <v>669</v>
      </c>
      <c r="F166" s="151" t="s">
        <v>669</v>
      </c>
      <c r="G166" s="151" t="s">
        <v>670</v>
      </c>
      <c r="H166" s="181">
        <v>10.48</v>
      </c>
      <c r="I166" s="164" t="s">
        <v>2405</v>
      </c>
      <c r="J166" s="151">
        <v>3</v>
      </c>
      <c r="K166" s="182">
        <v>2021</v>
      </c>
      <c r="L166" s="151" t="s">
        <v>1270</v>
      </c>
      <c r="M166" s="151" t="s">
        <v>1271</v>
      </c>
      <c r="N166" s="183" t="s">
        <v>1272</v>
      </c>
      <c r="O166" s="164" t="s">
        <v>2404</v>
      </c>
      <c r="P166" s="151" t="s">
        <v>674</v>
      </c>
      <c r="Q166" s="182">
        <v>1984</v>
      </c>
      <c r="R166" s="151">
        <v>4</v>
      </c>
      <c r="S166" s="151"/>
      <c r="T166" s="151"/>
      <c r="U166" s="151"/>
      <c r="V166" s="151"/>
      <c r="W166" s="151"/>
      <c r="X166" s="182">
        <v>2</v>
      </c>
      <c r="Y166" s="182">
        <v>0</v>
      </c>
      <c r="Z166" s="184" t="s">
        <v>1101</v>
      </c>
      <c r="AA166" s="168">
        <v>2022</v>
      </c>
      <c r="AB166" s="185">
        <v>1</v>
      </c>
      <c r="AC166" s="185">
        <v>22</v>
      </c>
      <c r="AD166" s="186" t="b">
        <f>IF(ISBLANK(GroupMember[[#This Row],[1. Identifiant interne d’exploitation agricole*]]),"",IF(ISERROR(MATCH(GroupMember[[#This Row],[1. Identifiant interne d’exploitation agricole*]],CertifiedCrop[1. Identifiant interne d’exploitation agricole*],0)),FALSE,TRUE))</f>
        <v>1</v>
      </c>
      <c r="AE166" s="186" t="b">
        <f>IF(ISBLANK(GroupMember[[#This Row],[1. Identifiant interne d’exploitation agricole*]]),"",IF(ISERROR(MATCH(GroupMember[[#This Row],[1. Identifiant interne d’exploitation agricole*]],FarmUnit[1. Identifiant interne d’exploitation agricole*],0)),FALSE,TRUE))</f>
        <v>1</v>
      </c>
      <c r="AF166" s="187" t="str">
        <f t="shared" si="8"/>
        <v>DAKOURI LOHOURE</v>
      </c>
      <c r="AG166" s="188" t="str">
        <f t="shared" si="9"/>
        <v>22/1/2022</v>
      </c>
      <c r="AH166" s="189">
        <f t="shared" si="11"/>
        <v>3</v>
      </c>
      <c r="AI166" s="190">
        <f t="shared" si="10"/>
        <v>2</v>
      </c>
    </row>
    <row r="167" spans="1:35" s="191" customFormat="1" ht="13.5" x14ac:dyDescent="0.25">
      <c r="A167" s="151" t="s">
        <v>1273</v>
      </c>
      <c r="B167" s="151" t="s">
        <v>667</v>
      </c>
      <c r="C167" s="151" t="s">
        <v>1273</v>
      </c>
      <c r="D167" s="151" t="s">
        <v>1097</v>
      </c>
      <c r="E167" s="151" t="s">
        <v>669</v>
      </c>
      <c r="F167" s="151" t="s">
        <v>669</v>
      </c>
      <c r="G167" s="151" t="s">
        <v>670</v>
      </c>
      <c r="H167" s="181">
        <v>3.3899999999999997</v>
      </c>
      <c r="I167" s="164" t="s">
        <v>2405</v>
      </c>
      <c r="J167" s="151">
        <v>1</v>
      </c>
      <c r="K167" s="182">
        <v>2021</v>
      </c>
      <c r="L167" s="151" t="s">
        <v>1274</v>
      </c>
      <c r="M167" s="151" t="s">
        <v>1181</v>
      </c>
      <c r="N167" s="183" t="s">
        <v>1275</v>
      </c>
      <c r="O167" s="164" t="s">
        <v>2404</v>
      </c>
      <c r="P167" s="151" t="s">
        <v>674</v>
      </c>
      <c r="Q167" s="182">
        <v>1980</v>
      </c>
      <c r="R167" s="151">
        <v>8</v>
      </c>
      <c r="S167" s="151"/>
      <c r="T167" s="151"/>
      <c r="U167" s="151"/>
      <c r="V167" s="151"/>
      <c r="W167" s="151"/>
      <c r="X167" s="182">
        <v>0</v>
      </c>
      <c r="Y167" s="182">
        <v>0</v>
      </c>
      <c r="Z167" s="184" t="s">
        <v>1101</v>
      </c>
      <c r="AA167" s="168">
        <v>2022</v>
      </c>
      <c r="AB167" s="185">
        <v>2</v>
      </c>
      <c r="AC167" s="185">
        <v>10</v>
      </c>
      <c r="AD167" s="186" t="b">
        <f>IF(ISBLANK(GroupMember[[#This Row],[1. Identifiant interne d’exploitation agricole*]]),"",IF(ISERROR(MATCH(GroupMember[[#This Row],[1. Identifiant interne d’exploitation agricole*]],CertifiedCrop[1. Identifiant interne d’exploitation agricole*],0)),FALSE,TRUE))</f>
        <v>1</v>
      </c>
      <c r="AE167" s="186" t="b">
        <f>IF(ISBLANK(GroupMember[[#This Row],[1. Identifiant interne d’exploitation agricole*]]),"",IF(ISERROR(MATCH(GroupMember[[#This Row],[1. Identifiant interne d’exploitation agricole*]],FarmUnit[1. Identifiant interne d’exploitation agricole*],0)),FALSE,TRUE))</f>
        <v>1</v>
      </c>
      <c r="AF167" s="187" t="str">
        <f t="shared" si="8"/>
        <v>NONGUEBZANGA KABORE</v>
      </c>
      <c r="AG167" s="188" t="str">
        <f t="shared" si="9"/>
        <v>10/2/2022</v>
      </c>
      <c r="AH167" s="189">
        <f t="shared" si="11"/>
        <v>3</v>
      </c>
      <c r="AI167" s="190">
        <f t="shared" si="10"/>
        <v>0</v>
      </c>
    </row>
    <row r="168" spans="1:35" s="191" customFormat="1" ht="13.5" x14ac:dyDescent="0.25">
      <c r="A168" s="151" t="s">
        <v>1276</v>
      </c>
      <c r="B168" s="151" t="s">
        <v>667</v>
      </c>
      <c r="C168" s="151" t="s">
        <v>1276</v>
      </c>
      <c r="D168" s="151" t="s">
        <v>1097</v>
      </c>
      <c r="E168" s="151" t="s">
        <v>669</v>
      </c>
      <c r="F168" s="151" t="s">
        <v>669</v>
      </c>
      <c r="G168" s="151" t="s">
        <v>670</v>
      </c>
      <c r="H168" s="181">
        <v>7.15</v>
      </c>
      <c r="I168" s="164" t="s">
        <v>2405</v>
      </c>
      <c r="J168" s="151">
        <v>2</v>
      </c>
      <c r="K168" s="182">
        <v>2021</v>
      </c>
      <c r="L168" s="151" t="s">
        <v>1277</v>
      </c>
      <c r="M168" s="151" t="s">
        <v>715</v>
      </c>
      <c r="N168" s="164" t="s">
        <v>2404</v>
      </c>
      <c r="O168" s="151" t="s">
        <v>2394</v>
      </c>
      <c r="P168" s="151" t="s">
        <v>674</v>
      </c>
      <c r="Q168" s="182">
        <v>1975</v>
      </c>
      <c r="R168" s="151">
        <v>9</v>
      </c>
      <c r="S168" s="151"/>
      <c r="T168" s="151"/>
      <c r="U168" s="151"/>
      <c r="V168" s="151"/>
      <c r="W168" s="151"/>
      <c r="X168" s="182">
        <v>2</v>
      </c>
      <c r="Y168" s="182">
        <v>0</v>
      </c>
      <c r="Z168" s="184" t="s">
        <v>1101</v>
      </c>
      <c r="AA168" s="168">
        <v>2022</v>
      </c>
      <c r="AB168" s="185">
        <v>2</v>
      </c>
      <c r="AC168" s="185">
        <v>4</v>
      </c>
      <c r="AD168" s="186" t="b">
        <f>IF(ISBLANK(GroupMember[[#This Row],[1. Identifiant interne d’exploitation agricole*]]),"",IF(ISERROR(MATCH(GroupMember[[#This Row],[1. Identifiant interne d’exploitation agricole*]],CertifiedCrop[1. Identifiant interne d’exploitation agricole*],0)),FALSE,TRUE))</f>
        <v>1</v>
      </c>
      <c r="AE168" s="186" t="b">
        <f>IF(ISBLANK(GroupMember[[#This Row],[1. Identifiant interne d’exploitation agricole*]]),"",IF(ISERROR(MATCH(GroupMember[[#This Row],[1. Identifiant interne d’exploitation agricole*]],FarmUnit[1. Identifiant interne d’exploitation agricole*],0)),FALSE,TRUE))</f>
        <v>1</v>
      </c>
      <c r="AF168" s="187" t="str">
        <f t="shared" si="8"/>
        <v>TOUAGOUE TOHOURI</v>
      </c>
      <c r="AG168" s="188" t="str">
        <f t="shared" si="9"/>
        <v>4/2/2022</v>
      </c>
      <c r="AH168" s="189">
        <f t="shared" si="11"/>
        <v>4</v>
      </c>
      <c r="AI168" s="190">
        <f t="shared" si="10"/>
        <v>2</v>
      </c>
    </row>
    <row r="169" spans="1:35" s="191" customFormat="1" ht="25.5" x14ac:dyDescent="0.25">
      <c r="A169" s="151" t="s">
        <v>1278</v>
      </c>
      <c r="B169" s="151" t="s">
        <v>667</v>
      </c>
      <c r="C169" s="151" t="s">
        <v>1278</v>
      </c>
      <c r="D169" s="151" t="s">
        <v>1097</v>
      </c>
      <c r="E169" s="151" t="s">
        <v>669</v>
      </c>
      <c r="F169" s="151" t="s">
        <v>669</v>
      </c>
      <c r="G169" s="151" t="s">
        <v>670</v>
      </c>
      <c r="H169" s="181">
        <v>4.32</v>
      </c>
      <c r="I169" s="164" t="s">
        <v>2405</v>
      </c>
      <c r="J169" s="151">
        <v>1</v>
      </c>
      <c r="K169" s="182">
        <v>2021</v>
      </c>
      <c r="L169" s="151" t="s">
        <v>1279</v>
      </c>
      <c r="M169" s="151" t="s">
        <v>1181</v>
      </c>
      <c r="N169" s="183" t="s">
        <v>1280</v>
      </c>
      <c r="O169" s="151" t="s">
        <v>2395</v>
      </c>
      <c r="P169" s="151" t="s">
        <v>674</v>
      </c>
      <c r="Q169" s="182">
        <v>1985</v>
      </c>
      <c r="R169" s="151">
        <v>6</v>
      </c>
      <c r="S169" s="151"/>
      <c r="T169" s="151"/>
      <c r="U169" s="151"/>
      <c r="V169" s="151"/>
      <c r="W169" s="151"/>
      <c r="X169" s="182">
        <v>0</v>
      </c>
      <c r="Y169" s="182">
        <v>0</v>
      </c>
      <c r="Z169" s="184" t="s">
        <v>1101</v>
      </c>
      <c r="AA169" s="168">
        <v>2022</v>
      </c>
      <c r="AB169" s="185">
        <v>1</v>
      </c>
      <c r="AC169" s="185">
        <v>25</v>
      </c>
      <c r="AD169" s="186" t="b">
        <f>IF(ISBLANK(GroupMember[[#This Row],[1. Identifiant interne d’exploitation agricole*]]),"",IF(ISERROR(MATCH(GroupMember[[#This Row],[1. Identifiant interne d’exploitation agricole*]],CertifiedCrop[1. Identifiant interne d’exploitation agricole*],0)),FALSE,TRUE))</f>
        <v>1</v>
      </c>
      <c r="AE169" s="186" t="b">
        <f>IF(ISBLANK(GroupMember[[#This Row],[1. Identifiant interne d’exploitation agricole*]]),"",IF(ISERROR(MATCH(GroupMember[[#This Row],[1. Identifiant interne d’exploitation agricole*]],FarmUnit[1. Identifiant interne d’exploitation agricole*],0)),FALSE,TRUE))</f>
        <v>1</v>
      </c>
      <c r="AF169" s="187" t="str">
        <f t="shared" si="8"/>
        <v>IDRISSA KABORE</v>
      </c>
      <c r="AG169" s="188" t="str">
        <f t="shared" si="9"/>
        <v>25/1/2022</v>
      </c>
      <c r="AH169" s="189">
        <f t="shared" si="11"/>
        <v>3</v>
      </c>
      <c r="AI169" s="190">
        <f t="shared" si="10"/>
        <v>0</v>
      </c>
    </row>
    <row r="170" spans="1:35" s="191" customFormat="1" ht="25.5" x14ac:dyDescent="0.25">
      <c r="A170" s="151" t="s">
        <v>1281</v>
      </c>
      <c r="B170" s="151" t="s">
        <v>667</v>
      </c>
      <c r="C170" s="151" t="s">
        <v>1281</v>
      </c>
      <c r="D170" s="151" t="s">
        <v>1097</v>
      </c>
      <c r="E170" s="151" t="s">
        <v>669</v>
      </c>
      <c r="F170" s="151" t="s">
        <v>669</v>
      </c>
      <c r="G170" s="151" t="s">
        <v>670</v>
      </c>
      <c r="H170" s="181">
        <v>4.6500000000000004</v>
      </c>
      <c r="I170" s="164" t="s">
        <v>2405</v>
      </c>
      <c r="J170" s="151">
        <v>1</v>
      </c>
      <c r="K170" s="182">
        <v>2021</v>
      </c>
      <c r="L170" s="151" t="s">
        <v>1282</v>
      </c>
      <c r="M170" s="151" t="s">
        <v>1283</v>
      </c>
      <c r="N170" s="183" t="s">
        <v>1284</v>
      </c>
      <c r="O170" s="151" t="s">
        <v>2385</v>
      </c>
      <c r="P170" s="151" t="s">
        <v>674</v>
      </c>
      <c r="Q170" s="182">
        <v>1979</v>
      </c>
      <c r="R170" s="151">
        <v>6</v>
      </c>
      <c r="S170" s="151"/>
      <c r="T170" s="151"/>
      <c r="U170" s="151"/>
      <c r="V170" s="151"/>
      <c r="W170" s="151"/>
      <c r="X170" s="182">
        <v>0</v>
      </c>
      <c r="Y170" s="182">
        <v>0</v>
      </c>
      <c r="Z170" s="184" t="s">
        <v>1101</v>
      </c>
      <c r="AA170" s="168">
        <v>2022</v>
      </c>
      <c r="AB170" s="185">
        <v>2</v>
      </c>
      <c r="AC170" s="185">
        <v>21</v>
      </c>
      <c r="AD170" s="186" t="b">
        <f>IF(ISBLANK(GroupMember[[#This Row],[1. Identifiant interne d’exploitation agricole*]]),"",IF(ISERROR(MATCH(GroupMember[[#This Row],[1. Identifiant interne d’exploitation agricole*]],CertifiedCrop[1. Identifiant interne d’exploitation agricole*],0)),FALSE,TRUE))</f>
        <v>1</v>
      </c>
      <c r="AE170" s="186" t="b">
        <f>IF(ISBLANK(GroupMember[[#This Row],[1. Identifiant interne d’exploitation agricole*]]),"",IF(ISERROR(MATCH(GroupMember[[#This Row],[1. Identifiant interne d’exploitation agricole*]],FarmUnit[1. Identifiant interne d’exploitation agricole*],0)),FALSE,TRUE))</f>
        <v>1</v>
      </c>
      <c r="AF170" s="187" t="str">
        <f t="shared" si="8"/>
        <v>TIBIE ZIBA</v>
      </c>
      <c r="AG170" s="188" t="str">
        <f t="shared" si="9"/>
        <v>21/2/2022</v>
      </c>
      <c r="AH170" s="189">
        <f t="shared" si="11"/>
        <v>4</v>
      </c>
      <c r="AI170" s="190">
        <f t="shared" si="10"/>
        <v>0</v>
      </c>
    </row>
    <row r="171" spans="1:35" s="191" customFormat="1" ht="25.5" x14ac:dyDescent="0.25">
      <c r="A171" s="151" t="s">
        <v>1285</v>
      </c>
      <c r="B171" s="151" t="s">
        <v>667</v>
      </c>
      <c r="C171" s="151" t="s">
        <v>1285</v>
      </c>
      <c r="D171" s="151" t="s">
        <v>1097</v>
      </c>
      <c r="E171" s="151" t="s">
        <v>669</v>
      </c>
      <c r="F171" s="151" t="s">
        <v>669</v>
      </c>
      <c r="G171" s="151" t="s">
        <v>670</v>
      </c>
      <c r="H171" s="181">
        <v>4.0129999999999999</v>
      </c>
      <c r="I171" s="164" t="s">
        <v>2405</v>
      </c>
      <c r="J171" s="151">
        <v>1</v>
      </c>
      <c r="K171" s="182">
        <v>2021</v>
      </c>
      <c r="L171" s="151" t="s">
        <v>1279</v>
      </c>
      <c r="M171" s="151" t="s">
        <v>1286</v>
      </c>
      <c r="N171" s="183" t="s">
        <v>1287</v>
      </c>
      <c r="O171" s="151" t="s">
        <v>2386</v>
      </c>
      <c r="P171" s="151" t="s">
        <v>674</v>
      </c>
      <c r="Q171" s="182">
        <v>1993</v>
      </c>
      <c r="R171" s="151">
        <v>10</v>
      </c>
      <c r="S171" s="151"/>
      <c r="T171" s="151"/>
      <c r="U171" s="151"/>
      <c r="V171" s="151"/>
      <c r="W171" s="151"/>
      <c r="X171" s="182">
        <v>0</v>
      </c>
      <c r="Y171" s="182">
        <v>0</v>
      </c>
      <c r="Z171" s="184" t="s">
        <v>1101</v>
      </c>
      <c r="AA171" s="168">
        <v>2022</v>
      </c>
      <c r="AB171" s="185">
        <v>2</v>
      </c>
      <c r="AC171" s="185">
        <v>4</v>
      </c>
      <c r="AD171" s="186" t="b">
        <f>IF(ISBLANK(GroupMember[[#This Row],[1. Identifiant interne d’exploitation agricole*]]),"",IF(ISERROR(MATCH(GroupMember[[#This Row],[1. Identifiant interne d’exploitation agricole*]],CertifiedCrop[1. Identifiant interne d’exploitation agricole*],0)),FALSE,TRUE))</f>
        <v>1</v>
      </c>
      <c r="AE171" s="186" t="b">
        <f>IF(ISBLANK(GroupMember[[#This Row],[1. Identifiant interne d’exploitation agricole*]]),"",IF(ISERROR(MATCH(GroupMember[[#This Row],[1. Identifiant interne d’exploitation agricole*]],FarmUnit[1. Identifiant interne d’exploitation agricole*],0)),FALSE,TRUE))</f>
        <v>1</v>
      </c>
      <c r="AF171" s="187" t="str">
        <f t="shared" si="8"/>
        <v>IDRISSA NANA</v>
      </c>
      <c r="AG171" s="188" t="str">
        <f t="shared" si="9"/>
        <v>4/2/2022</v>
      </c>
      <c r="AH171" s="189">
        <f t="shared" si="11"/>
        <v>4</v>
      </c>
      <c r="AI171" s="190">
        <f t="shared" si="10"/>
        <v>0</v>
      </c>
    </row>
    <row r="172" spans="1:35" s="191" customFormat="1" ht="13.5" x14ac:dyDescent="0.25">
      <c r="A172" s="151" t="s">
        <v>1288</v>
      </c>
      <c r="B172" s="151" t="s">
        <v>667</v>
      </c>
      <c r="C172" s="151" t="s">
        <v>1288</v>
      </c>
      <c r="D172" s="151" t="s">
        <v>1097</v>
      </c>
      <c r="E172" s="151" t="s">
        <v>669</v>
      </c>
      <c r="F172" s="151" t="s">
        <v>669</v>
      </c>
      <c r="G172" s="151" t="s">
        <v>670</v>
      </c>
      <c r="H172" s="181">
        <v>4.58</v>
      </c>
      <c r="I172" s="164" t="s">
        <v>2405</v>
      </c>
      <c r="J172" s="151">
        <v>1</v>
      </c>
      <c r="K172" s="182">
        <v>2021</v>
      </c>
      <c r="L172" s="151" t="s">
        <v>1289</v>
      </c>
      <c r="M172" s="151" t="s">
        <v>1290</v>
      </c>
      <c r="N172" s="183" t="s">
        <v>1291</v>
      </c>
      <c r="O172" s="164" t="s">
        <v>2404</v>
      </c>
      <c r="P172" s="151" t="s">
        <v>674</v>
      </c>
      <c r="Q172" s="182">
        <v>1983</v>
      </c>
      <c r="R172" s="151">
        <v>3</v>
      </c>
      <c r="S172" s="151"/>
      <c r="T172" s="151"/>
      <c r="U172" s="151"/>
      <c r="V172" s="151"/>
      <c r="W172" s="151"/>
      <c r="X172" s="182">
        <v>0</v>
      </c>
      <c r="Y172" s="182">
        <v>0</v>
      </c>
      <c r="Z172" s="184" t="s">
        <v>1101</v>
      </c>
      <c r="AA172" s="168">
        <v>2022</v>
      </c>
      <c r="AB172" s="185">
        <v>2</v>
      </c>
      <c r="AC172" s="185">
        <v>11</v>
      </c>
      <c r="AD172" s="186" t="b">
        <f>IF(ISBLANK(GroupMember[[#This Row],[1. Identifiant interne d’exploitation agricole*]]),"",IF(ISERROR(MATCH(GroupMember[[#This Row],[1. Identifiant interne d’exploitation agricole*]],CertifiedCrop[1. Identifiant interne d’exploitation agricole*],0)),FALSE,TRUE))</f>
        <v>1</v>
      </c>
      <c r="AE172" s="186" t="b">
        <f>IF(ISBLANK(GroupMember[[#This Row],[1. Identifiant interne d’exploitation agricole*]]),"",IF(ISERROR(MATCH(GroupMember[[#This Row],[1. Identifiant interne d’exploitation agricole*]],FarmUnit[1. Identifiant interne d’exploitation agricole*],0)),FALSE,TRUE))</f>
        <v>1</v>
      </c>
      <c r="AF172" s="187" t="str">
        <f t="shared" si="8"/>
        <v>ISSIAKA SOGODOGO</v>
      </c>
      <c r="AG172" s="188" t="str">
        <f t="shared" si="9"/>
        <v>11/2/2022</v>
      </c>
      <c r="AH172" s="189">
        <f t="shared" si="11"/>
        <v>4</v>
      </c>
      <c r="AI172" s="190">
        <f t="shared" si="10"/>
        <v>0</v>
      </c>
    </row>
    <row r="173" spans="1:35" s="191" customFormat="1" ht="13.5" x14ac:dyDescent="0.25">
      <c r="A173" s="151" t="s">
        <v>1292</v>
      </c>
      <c r="B173" s="151" t="s">
        <v>667</v>
      </c>
      <c r="C173" s="151" t="s">
        <v>1292</v>
      </c>
      <c r="D173" s="151" t="s">
        <v>1097</v>
      </c>
      <c r="E173" s="151" t="s">
        <v>669</v>
      </c>
      <c r="F173" s="151" t="s">
        <v>669</v>
      </c>
      <c r="G173" s="151" t="s">
        <v>670</v>
      </c>
      <c r="H173" s="181">
        <v>3.88</v>
      </c>
      <c r="I173" s="164" t="s">
        <v>2405</v>
      </c>
      <c r="J173" s="151">
        <v>1</v>
      </c>
      <c r="K173" s="182">
        <v>2021</v>
      </c>
      <c r="L173" s="151" t="s">
        <v>1293</v>
      </c>
      <c r="M173" s="151" t="s">
        <v>841</v>
      </c>
      <c r="N173" s="183" t="s">
        <v>1294</v>
      </c>
      <c r="O173" s="164" t="s">
        <v>2404</v>
      </c>
      <c r="P173" s="151" t="s">
        <v>674</v>
      </c>
      <c r="Q173" s="182">
        <v>1990</v>
      </c>
      <c r="R173" s="151">
        <v>9</v>
      </c>
      <c r="S173" s="151"/>
      <c r="T173" s="151"/>
      <c r="U173" s="151"/>
      <c r="V173" s="151"/>
      <c r="W173" s="151"/>
      <c r="X173" s="182">
        <v>0</v>
      </c>
      <c r="Y173" s="182">
        <v>0</v>
      </c>
      <c r="Z173" s="184" t="s">
        <v>1101</v>
      </c>
      <c r="AA173" s="168">
        <v>2022</v>
      </c>
      <c r="AB173" s="185">
        <v>2</v>
      </c>
      <c r="AC173" s="185">
        <v>4</v>
      </c>
      <c r="AD173" s="186" t="b">
        <f>IF(ISBLANK(GroupMember[[#This Row],[1. Identifiant interne d’exploitation agricole*]]),"",IF(ISERROR(MATCH(GroupMember[[#This Row],[1. Identifiant interne d’exploitation agricole*]],CertifiedCrop[1. Identifiant interne d’exploitation agricole*],0)),FALSE,TRUE))</f>
        <v>1</v>
      </c>
      <c r="AE173" s="186" t="b">
        <f>IF(ISBLANK(GroupMember[[#This Row],[1. Identifiant interne d’exploitation agricole*]]),"",IF(ISERROR(MATCH(GroupMember[[#This Row],[1. Identifiant interne d’exploitation agricole*]],FarmUnit[1. Identifiant interne d’exploitation agricole*],0)),FALSE,TRUE))</f>
        <v>1</v>
      </c>
      <c r="AF173" s="187" t="str">
        <f t="shared" si="8"/>
        <v>KOUAME DAVID KONAN</v>
      </c>
      <c r="AG173" s="188" t="str">
        <f t="shared" si="9"/>
        <v>4/2/2022</v>
      </c>
      <c r="AH173" s="189">
        <f t="shared" si="11"/>
        <v>4</v>
      </c>
      <c r="AI173" s="190">
        <f t="shared" si="10"/>
        <v>0</v>
      </c>
    </row>
    <row r="174" spans="1:35" s="191" customFormat="1" ht="25.5" x14ac:dyDescent="0.25">
      <c r="A174" s="151" t="s">
        <v>1295</v>
      </c>
      <c r="B174" s="151" t="s">
        <v>667</v>
      </c>
      <c r="C174" s="151" t="s">
        <v>1295</v>
      </c>
      <c r="D174" s="151" t="s">
        <v>1097</v>
      </c>
      <c r="E174" s="151" t="s">
        <v>669</v>
      </c>
      <c r="F174" s="151" t="s">
        <v>669</v>
      </c>
      <c r="G174" s="151" t="s">
        <v>670</v>
      </c>
      <c r="H174" s="181">
        <v>3.58</v>
      </c>
      <c r="I174" s="164" t="s">
        <v>2405</v>
      </c>
      <c r="J174" s="151">
        <v>1</v>
      </c>
      <c r="K174" s="182">
        <v>2021</v>
      </c>
      <c r="L174" s="151" t="s">
        <v>1296</v>
      </c>
      <c r="M174" s="151" t="s">
        <v>1297</v>
      </c>
      <c r="N174" s="183" t="s">
        <v>1298</v>
      </c>
      <c r="O174" s="151" t="s">
        <v>1299</v>
      </c>
      <c r="P174" s="151" t="s">
        <v>674</v>
      </c>
      <c r="Q174" s="182">
        <v>1995</v>
      </c>
      <c r="R174" s="151">
        <v>5</v>
      </c>
      <c r="S174" s="151"/>
      <c r="T174" s="151"/>
      <c r="U174" s="151"/>
      <c r="V174" s="151"/>
      <c r="W174" s="151"/>
      <c r="X174" s="182">
        <v>0</v>
      </c>
      <c r="Y174" s="182">
        <v>0</v>
      </c>
      <c r="Z174" s="184" t="s">
        <v>1101</v>
      </c>
      <c r="AA174" s="168">
        <v>2022</v>
      </c>
      <c r="AB174" s="185">
        <v>2</v>
      </c>
      <c r="AC174" s="185">
        <v>11</v>
      </c>
      <c r="AD174" s="186" t="b">
        <f>IF(ISBLANK(GroupMember[[#This Row],[1. Identifiant interne d’exploitation agricole*]]),"",IF(ISERROR(MATCH(GroupMember[[#This Row],[1. Identifiant interne d’exploitation agricole*]],CertifiedCrop[1. Identifiant interne d’exploitation agricole*],0)),FALSE,TRUE))</f>
        <v>1</v>
      </c>
      <c r="AE174" s="186" t="b">
        <f>IF(ISBLANK(GroupMember[[#This Row],[1. Identifiant interne d’exploitation agricole*]]),"",IF(ISERROR(MATCH(GroupMember[[#This Row],[1. Identifiant interne d’exploitation agricole*]],FarmUnit[1. Identifiant interne d’exploitation agricole*],0)),FALSE,TRUE))</f>
        <v>1</v>
      </c>
      <c r="AF174" s="187" t="str">
        <f t="shared" si="8"/>
        <v>ADAMA NEBA</v>
      </c>
      <c r="AG174" s="188" t="str">
        <f t="shared" si="9"/>
        <v>11/2/2022</v>
      </c>
      <c r="AH174" s="189">
        <f t="shared" si="11"/>
        <v>4</v>
      </c>
      <c r="AI174" s="190">
        <f t="shared" si="10"/>
        <v>0</v>
      </c>
    </row>
    <row r="175" spans="1:35" s="191" customFormat="1" ht="13.5" x14ac:dyDescent="0.25">
      <c r="A175" s="151" t="s">
        <v>1300</v>
      </c>
      <c r="B175" s="151" t="s">
        <v>667</v>
      </c>
      <c r="C175" s="151" t="s">
        <v>1300</v>
      </c>
      <c r="D175" s="151" t="s">
        <v>1097</v>
      </c>
      <c r="E175" s="151" t="s">
        <v>669</v>
      </c>
      <c r="F175" s="151" t="s">
        <v>669</v>
      </c>
      <c r="G175" s="151" t="s">
        <v>670</v>
      </c>
      <c r="H175" s="181">
        <v>4.5600000000000005</v>
      </c>
      <c r="I175" s="164" t="s">
        <v>2405</v>
      </c>
      <c r="J175" s="151">
        <v>1</v>
      </c>
      <c r="K175" s="182">
        <v>2021</v>
      </c>
      <c r="L175" s="151" t="s">
        <v>1301</v>
      </c>
      <c r="M175" s="151" t="s">
        <v>1286</v>
      </c>
      <c r="N175" s="183" t="s">
        <v>1302</v>
      </c>
      <c r="O175" s="164" t="s">
        <v>2404</v>
      </c>
      <c r="P175" s="151" t="s">
        <v>674</v>
      </c>
      <c r="Q175" s="182">
        <v>1982</v>
      </c>
      <c r="R175" s="151">
        <v>2</v>
      </c>
      <c r="S175" s="151"/>
      <c r="T175" s="151"/>
      <c r="U175" s="151"/>
      <c r="V175" s="151"/>
      <c r="W175" s="151"/>
      <c r="X175" s="182">
        <v>0</v>
      </c>
      <c r="Y175" s="182">
        <v>0</v>
      </c>
      <c r="Z175" s="184" t="s">
        <v>1101</v>
      </c>
      <c r="AA175" s="168">
        <v>2022</v>
      </c>
      <c r="AB175" s="185">
        <v>1</v>
      </c>
      <c r="AC175" s="185">
        <v>24</v>
      </c>
      <c r="AD175" s="186" t="b">
        <f>IF(ISBLANK(GroupMember[[#This Row],[1. Identifiant interne d’exploitation agricole*]]),"",IF(ISERROR(MATCH(GroupMember[[#This Row],[1. Identifiant interne d’exploitation agricole*]],CertifiedCrop[1. Identifiant interne d’exploitation agricole*],0)),FALSE,TRUE))</f>
        <v>1</v>
      </c>
      <c r="AE175" s="186" t="b">
        <f>IF(ISBLANK(GroupMember[[#This Row],[1. Identifiant interne d’exploitation agricole*]]),"",IF(ISERROR(MATCH(GroupMember[[#This Row],[1. Identifiant interne d’exploitation agricole*]],FarmUnit[1. Identifiant interne d’exploitation agricole*],0)),FALSE,TRUE))</f>
        <v>1</v>
      </c>
      <c r="AF175" s="187" t="str">
        <f t="shared" si="8"/>
        <v>KOKA NANA</v>
      </c>
      <c r="AG175" s="188" t="str">
        <f t="shared" si="9"/>
        <v>24/1/2022</v>
      </c>
      <c r="AH175" s="189">
        <f t="shared" si="11"/>
        <v>4</v>
      </c>
      <c r="AI175" s="190">
        <f t="shared" si="10"/>
        <v>0</v>
      </c>
    </row>
    <row r="176" spans="1:35" s="191" customFormat="1" ht="13.5" x14ac:dyDescent="0.25">
      <c r="A176" s="151" t="s">
        <v>1303</v>
      </c>
      <c r="B176" s="151" t="s">
        <v>667</v>
      </c>
      <c r="C176" s="151" t="s">
        <v>1303</v>
      </c>
      <c r="D176" s="151" t="s">
        <v>1097</v>
      </c>
      <c r="E176" s="151" t="s">
        <v>669</v>
      </c>
      <c r="F176" s="151" t="s">
        <v>669</v>
      </c>
      <c r="G176" s="151" t="s">
        <v>670</v>
      </c>
      <c r="H176" s="181">
        <v>4.9399999999999995</v>
      </c>
      <c r="I176" s="164" t="s">
        <v>2405</v>
      </c>
      <c r="J176" s="151">
        <v>1</v>
      </c>
      <c r="K176" s="182">
        <v>2021</v>
      </c>
      <c r="L176" s="151" t="s">
        <v>1304</v>
      </c>
      <c r="M176" s="151" t="s">
        <v>1202</v>
      </c>
      <c r="N176" s="183" t="s">
        <v>1305</v>
      </c>
      <c r="O176" s="164" t="s">
        <v>2404</v>
      </c>
      <c r="P176" s="151" t="s">
        <v>674</v>
      </c>
      <c r="Q176" s="182">
        <v>1964</v>
      </c>
      <c r="R176" s="151">
        <v>7</v>
      </c>
      <c r="S176" s="151"/>
      <c r="T176" s="151"/>
      <c r="U176" s="151"/>
      <c r="V176" s="151"/>
      <c r="W176" s="151"/>
      <c r="X176" s="182">
        <v>0</v>
      </c>
      <c r="Y176" s="182">
        <v>0</v>
      </c>
      <c r="Z176" s="184" t="s">
        <v>1101</v>
      </c>
      <c r="AA176" s="168">
        <v>2022</v>
      </c>
      <c r="AB176" s="185">
        <v>2</v>
      </c>
      <c r="AC176" s="185">
        <v>21</v>
      </c>
      <c r="AD176" s="186" t="b">
        <f>IF(ISBLANK(GroupMember[[#This Row],[1. Identifiant interne d’exploitation agricole*]]),"",IF(ISERROR(MATCH(GroupMember[[#This Row],[1. Identifiant interne d’exploitation agricole*]],CertifiedCrop[1. Identifiant interne d’exploitation agricole*],0)),FALSE,TRUE))</f>
        <v>1</v>
      </c>
      <c r="AE176" s="186" t="b">
        <f>IF(ISBLANK(GroupMember[[#This Row],[1. Identifiant interne d’exploitation agricole*]]),"",IF(ISERROR(MATCH(GroupMember[[#This Row],[1. Identifiant interne d’exploitation agricole*]],FarmUnit[1. Identifiant interne d’exploitation agricole*],0)),FALSE,TRUE))</f>
        <v>1</v>
      </c>
      <c r="AF176" s="187" t="str">
        <f t="shared" ref="AF176:AF238" si="12">IFERROR(CONCATENATE(L176," ",M176),"")</f>
        <v>SALIF SAWADOGO</v>
      </c>
      <c r="AG176" s="188" t="str">
        <f t="shared" ref="AG176:AG238" si="13">CONCATENATE(AC176,"/",AB176,"/",AA176)</f>
        <v>21/2/2022</v>
      </c>
      <c r="AH176" s="189">
        <f t="shared" si="11"/>
        <v>4</v>
      </c>
      <c r="AI176" s="190">
        <f t="shared" ref="AI176:AI238" si="14">IF((X176+Y176/12)&lt;0,"",(X176+Y176/12))</f>
        <v>0</v>
      </c>
    </row>
    <row r="177" spans="1:35" s="191" customFormat="1" ht="25.5" x14ac:dyDescent="0.25">
      <c r="A177" s="151" t="s">
        <v>1306</v>
      </c>
      <c r="B177" s="151" t="s">
        <v>667</v>
      </c>
      <c r="C177" s="151" t="s">
        <v>1306</v>
      </c>
      <c r="D177" s="151" t="s">
        <v>1097</v>
      </c>
      <c r="E177" s="151" t="s">
        <v>669</v>
      </c>
      <c r="F177" s="151" t="s">
        <v>669</v>
      </c>
      <c r="G177" s="151" t="s">
        <v>670</v>
      </c>
      <c r="H177" s="181">
        <v>5.38</v>
      </c>
      <c r="I177" s="164" t="s">
        <v>2405</v>
      </c>
      <c r="J177" s="151">
        <v>1</v>
      </c>
      <c r="K177" s="182">
        <v>2021</v>
      </c>
      <c r="L177" s="151" t="s">
        <v>1307</v>
      </c>
      <c r="M177" s="151" t="s">
        <v>1198</v>
      </c>
      <c r="N177" s="183" t="s">
        <v>1308</v>
      </c>
      <c r="O177" s="151" t="s">
        <v>2378</v>
      </c>
      <c r="P177" s="151" t="s">
        <v>674</v>
      </c>
      <c r="Q177" s="182">
        <v>1995</v>
      </c>
      <c r="R177" s="151">
        <v>6</v>
      </c>
      <c r="S177" s="151"/>
      <c r="T177" s="151"/>
      <c r="U177" s="151"/>
      <c r="V177" s="151"/>
      <c r="W177" s="151"/>
      <c r="X177" s="182">
        <v>0</v>
      </c>
      <c r="Y177" s="182">
        <v>0</v>
      </c>
      <c r="Z177" s="184" t="s">
        <v>1101</v>
      </c>
      <c r="AA177" s="168">
        <v>2022</v>
      </c>
      <c r="AB177" s="185">
        <v>2</v>
      </c>
      <c r="AC177" s="185">
        <v>22</v>
      </c>
      <c r="AD177" s="186" t="b">
        <f>IF(ISBLANK(GroupMember[[#This Row],[1. Identifiant interne d’exploitation agricole*]]),"",IF(ISERROR(MATCH(GroupMember[[#This Row],[1. Identifiant interne d’exploitation agricole*]],CertifiedCrop[1. Identifiant interne d’exploitation agricole*],0)),FALSE,TRUE))</f>
        <v>1</v>
      </c>
      <c r="AE177" s="186" t="b">
        <f>IF(ISBLANK(GroupMember[[#This Row],[1. Identifiant interne d’exploitation agricole*]]),"",IF(ISERROR(MATCH(GroupMember[[#This Row],[1. Identifiant interne d’exploitation agricole*]],FarmUnit[1. Identifiant interne d’exploitation agricole*],0)),FALSE,TRUE))</f>
        <v>1</v>
      </c>
      <c r="AF177" s="187" t="str">
        <f t="shared" si="12"/>
        <v>ABLACE OUEDRAOGO</v>
      </c>
      <c r="AG177" s="188" t="str">
        <f t="shared" si="13"/>
        <v>22/2/2022</v>
      </c>
      <c r="AH177" s="189">
        <f t="shared" si="11"/>
        <v>1</v>
      </c>
      <c r="AI177" s="190">
        <f t="shared" si="14"/>
        <v>0</v>
      </c>
    </row>
    <row r="178" spans="1:35" s="191" customFormat="1" ht="25.5" x14ac:dyDescent="0.25">
      <c r="A178" s="151" t="s">
        <v>1309</v>
      </c>
      <c r="B178" s="151" t="s">
        <v>667</v>
      </c>
      <c r="C178" s="151" t="s">
        <v>1309</v>
      </c>
      <c r="D178" s="151" t="s">
        <v>1097</v>
      </c>
      <c r="E178" s="151" t="s">
        <v>669</v>
      </c>
      <c r="F178" s="151" t="s">
        <v>669</v>
      </c>
      <c r="G178" s="151" t="s">
        <v>670</v>
      </c>
      <c r="H178" s="181">
        <v>2.88</v>
      </c>
      <c r="I178" s="164" t="s">
        <v>2405</v>
      </c>
      <c r="J178" s="151">
        <v>2</v>
      </c>
      <c r="K178" s="182">
        <v>2021</v>
      </c>
      <c r="L178" s="151" t="s">
        <v>1310</v>
      </c>
      <c r="M178" s="151" t="s">
        <v>1311</v>
      </c>
      <c r="N178" s="183" t="s">
        <v>1312</v>
      </c>
      <c r="O178" s="151" t="s">
        <v>2380</v>
      </c>
      <c r="P178" s="151" t="s">
        <v>674</v>
      </c>
      <c r="Q178" s="182">
        <v>1984</v>
      </c>
      <c r="R178" s="151">
        <v>5</v>
      </c>
      <c r="S178" s="151"/>
      <c r="T178" s="151"/>
      <c r="U178" s="151"/>
      <c r="V178" s="151"/>
      <c r="W178" s="151"/>
      <c r="X178" s="182">
        <v>0</v>
      </c>
      <c r="Y178" s="182">
        <v>0</v>
      </c>
      <c r="Z178" s="184" t="s">
        <v>1101</v>
      </c>
      <c r="AA178" s="168">
        <v>2022</v>
      </c>
      <c r="AB178" s="185">
        <v>2</v>
      </c>
      <c r="AC178" s="185">
        <v>3</v>
      </c>
      <c r="AD178" s="186" t="b">
        <f>IF(ISBLANK(GroupMember[[#This Row],[1. Identifiant interne d’exploitation agricole*]]),"",IF(ISERROR(MATCH(GroupMember[[#This Row],[1. Identifiant interne d’exploitation agricole*]],CertifiedCrop[1. Identifiant interne d’exploitation agricole*],0)),FALSE,TRUE))</f>
        <v>1</v>
      </c>
      <c r="AE178" s="186" t="b">
        <f>IF(ISBLANK(GroupMember[[#This Row],[1. Identifiant interne d’exploitation agricole*]]),"",IF(ISERROR(MATCH(GroupMember[[#This Row],[1. Identifiant interne d’exploitation agricole*]],FarmUnit[1. Identifiant interne d’exploitation agricole*],0)),FALSE,TRUE))</f>
        <v>1</v>
      </c>
      <c r="AF178" s="187" t="str">
        <f t="shared" si="12"/>
        <v>KOSSOUM SORE</v>
      </c>
      <c r="AG178" s="188" t="str">
        <f t="shared" si="13"/>
        <v>3/2/2022</v>
      </c>
      <c r="AH178" s="189">
        <f t="shared" si="11"/>
        <v>4</v>
      </c>
      <c r="AI178" s="190">
        <f t="shared" si="14"/>
        <v>0</v>
      </c>
    </row>
    <row r="179" spans="1:35" s="191" customFormat="1" ht="25.5" x14ac:dyDescent="0.25">
      <c r="A179" s="151" t="s">
        <v>1313</v>
      </c>
      <c r="B179" s="151" t="s">
        <v>667</v>
      </c>
      <c r="C179" s="151" t="s">
        <v>1313</v>
      </c>
      <c r="D179" s="151" t="s">
        <v>1097</v>
      </c>
      <c r="E179" s="151" t="s">
        <v>669</v>
      </c>
      <c r="F179" s="151" t="s">
        <v>669</v>
      </c>
      <c r="G179" s="151" t="s">
        <v>670</v>
      </c>
      <c r="H179" s="181">
        <v>3.2</v>
      </c>
      <c r="I179" s="164" t="s">
        <v>2405</v>
      </c>
      <c r="J179" s="151">
        <v>1</v>
      </c>
      <c r="K179" s="182">
        <v>2021</v>
      </c>
      <c r="L179" s="151" t="s">
        <v>1296</v>
      </c>
      <c r="M179" s="151" t="s">
        <v>1184</v>
      </c>
      <c r="N179" s="183" t="s">
        <v>1314</v>
      </c>
      <c r="O179" s="151" t="s">
        <v>1315</v>
      </c>
      <c r="P179" s="151" t="s">
        <v>674</v>
      </c>
      <c r="Q179" s="182">
        <v>2000</v>
      </c>
      <c r="R179" s="151">
        <v>4</v>
      </c>
      <c r="S179" s="151"/>
      <c r="T179" s="151"/>
      <c r="U179" s="151"/>
      <c r="V179" s="151"/>
      <c r="W179" s="151"/>
      <c r="X179" s="182">
        <v>0</v>
      </c>
      <c r="Y179" s="182">
        <v>0</v>
      </c>
      <c r="Z179" s="184" t="s">
        <v>1101</v>
      </c>
      <c r="AA179" s="168">
        <v>2022</v>
      </c>
      <c r="AB179" s="185">
        <v>2</v>
      </c>
      <c r="AC179" s="185">
        <v>11</v>
      </c>
      <c r="AD179" s="186" t="b">
        <f>IF(ISBLANK(GroupMember[[#This Row],[1. Identifiant interne d’exploitation agricole*]]),"",IF(ISERROR(MATCH(GroupMember[[#This Row],[1. Identifiant interne d’exploitation agricole*]],CertifiedCrop[1. Identifiant interne d’exploitation agricole*],0)),FALSE,TRUE))</f>
        <v>1</v>
      </c>
      <c r="AE179" s="186" t="b">
        <f>IF(ISBLANK(GroupMember[[#This Row],[1. Identifiant interne d’exploitation agricole*]]),"",IF(ISERROR(MATCH(GroupMember[[#This Row],[1. Identifiant interne d’exploitation agricole*]],FarmUnit[1. Identifiant interne d’exploitation agricole*],0)),FALSE,TRUE))</f>
        <v>1</v>
      </c>
      <c r="AF179" s="187" t="str">
        <f t="shared" si="12"/>
        <v xml:space="preserve">ADAMA ZONGO </v>
      </c>
      <c r="AG179" s="188" t="str">
        <f t="shared" si="13"/>
        <v>11/2/2022</v>
      </c>
      <c r="AH179" s="189">
        <f t="shared" si="11"/>
        <v>4</v>
      </c>
      <c r="AI179" s="190">
        <f t="shared" si="14"/>
        <v>0</v>
      </c>
    </row>
    <row r="180" spans="1:35" s="191" customFormat="1" ht="25.5" x14ac:dyDescent="0.25">
      <c r="A180" s="151" t="s">
        <v>1316</v>
      </c>
      <c r="B180" s="151" t="s">
        <v>667</v>
      </c>
      <c r="C180" s="151" t="s">
        <v>1316</v>
      </c>
      <c r="D180" s="151" t="s">
        <v>1097</v>
      </c>
      <c r="E180" s="151" t="s">
        <v>669</v>
      </c>
      <c r="F180" s="151" t="s">
        <v>669</v>
      </c>
      <c r="G180" s="151" t="s">
        <v>670</v>
      </c>
      <c r="H180" s="181">
        <v>5.71</v>
      </c>
      <c r="I180" s="164" t="s">
        <v>2405</v>
      </c>
      <c r="J180" s="151">
        <v>1</v>
      </c>
      <c r="K180" s="182">
        <v>2021</v>
      </c>
      <c r="L180" s="151" t="s">
        <v>1317</v>
      </c>
      <c r="M180" s="151" t="s">
        <v>1318</v>
      </c>
      <c r="N180" s="183" t="s">
        <v>1319</v>
      </c>
      <c r="O180" s="151" t="s">
        <v>2381</v>
      </c>
      <c r="P180" s="151" t="s">
        <v>674</v>
      </c>
      <c r="Q180" s="182">
        <v>1998</v>
      </c>
      <c r="R180" s="151">
        <v>6</v>
      </c>
      <c r="S180" s="151"/>
      <c r="T180" s="151"/>
      <c r="U180" s="151"/>
      <c r="V180" s="151"/>
      <c r="W180" s="151"/>
      <c r="X180" s="182">
        <v>0</v>
      </c>
      <c r="Y180" s="182">
        <v>0</v>
      </c>
      <c r="Z180" s="184" t="s">
        <v>1101</v>
      </c>
      <c r="AA180" s="168">
        <v>2022</v>
      </c>
      <c r="AB180" s="185">
        <v>2</v>
      </c>
      <c r="AC180" s="185">
        <v>4</v>
      </c>
      <c r="AD180" s="186" t="b">
        <f>IF(ISBLANK(GroupMember[[#This Row],[1. Identifiant interne d’exploitation agricole*]]),"",IF(ISERROR(MATCH(GroupMember[[#This Row],[1. Identifiant interne d’exploitation agricole*]],CertifiedCrop[1. Identifiant interne d’exploitation agricole*],0)),FALSE,TRUE))</f>
        <v>1</v>
      </c>
      <c r="AE180" s="186" t="b">
        <f>IF(ISBLANK(GroupMember[[#This Row],[1. Identifiant interne d’exploitation agricole*]]),"",IF(ISERROR(MATCH(GroupMember[[#This Row],[1. Identifiant interne d’exploitation agricole*]],FarmUnit[1. Identifiant interne d’exploitation agricole*],0)),FALSE,TRUE))</f>
        <v>1</v>
      </c>
      <c r="AF180" s="187" t="str">
        <f t="shared" si="12"/>
        <v>YAYA ZERBO</v>
      </c>
      <c r="AG180" s="188" t="str">
        <f t="shared" si="13"/>
        <v>4/2/2022</v>
      </c>
      <c r="AH180" s="189">
        <f t="shared" si="11"/>
        <v>4</v>
      </c>
      <c r="AI180" s="190">
        <f t="shared" si="14"/>
        <v>0</v>
      </c>
    </row>
    <row r="181" spans="1:35" s="191" customFormat="1" ht="13.5" x14ac:dyDescent="0.25">
      <c r="A181" s="151" t="s">
        <v>1320</v>
      </c>
      <c r="B181" s="151" t="s">
        <v>667</v>
      </c>
      <c r="C181" s="151" t="s">
        <v>1320</v>
      </c>
      <c r="D181" s="151" t="s">
        <v>1097</v>
      </c>
      <c r="E181" s="151" t="s">
        <v>669</v>
      </c>
      <c r="F181" s="151" t="s">
        <v>669</v>
      </c>
      <c r="G181" s="151" t="s">
        <v>670</v>
      </c>
      <c r="H181" s="181">
        <v>4</v>
      </c>
      <c r="I181" s="164" t="s">
        <v>2405</v>
      </c>
      <c r="J181" s="151">
        <v>1</v>
      </c>
      <c r="K181" s="182">
        <v>2021</v>
      </c>
      <c r="L181" s="151" t="s">
        <v>1321</v>
      </c>
      <c r="M181" s="151" t="s">
        <v>1322</v>
      </c>
      <c r="N181" s="183" t="s">
        <v>1323</v>
      </c>
      <c r="O181" s="164" t="s">
        <v>2404</v>
      </c>
      <c r="P181" s="151" t="s">
        <v>674</v>
      </c>
      <c r="Q181" s="182">
        <v>1983</v>
      </c>
      <c r="R181" s="151">
        <v>5</v>
      </c>
      <c r="S181" s="151"/>
      <c r="T181" s="151"/>
      <c r="U181" s="151"/>
      <c r="V181" s="151"/>
      <c r="W181" s="151"/>
      <c r="X181" s="182">
        <v>0</v>
      </c>
      <c r="Y181" s="182">
        <v>0</v>
      </c>
      <c r="Z181" s="184" t="s">
        <v>1101</v>
      </c>
      <c r="AA181" s="168">
        <v>2022</v>
      </c>
      <c r="AB181" s="185">
        <v>2</v>
      </c>
      <c r="AC181" s="185">
        <v>11</v>
      </c>
      <c r="AD181" s="186" t="b">
        <f>IF(ISBLANK(GroupMember[[#This Row],[1. Identifiant interne d’exploitation agricole*]]),"",IF(ISERROR(MATCH(GroupMember[[#This Row],[1. Identifiant interne d’exploitation agricole*]],CertifiedCrop[1. Identifiant interne d’exploitation agricole*],0)),FALSE,TRUE))</f>
        <v>1</v>
      </c>
      <c r="AE181" s="186" t="b">
        <f>IF(ISBLANK(GroupMember[[#This Row],[1. Identifiant interne d’exploitation agricole*]]),"",IF(ISERROR(MATCH(GroupMember[[#This Row],[1. Identifiant interne d’exploitation agricole*]],FarmUnit[1. Identifiant interne d’exploitation agricole*],0)),FALSE,TRUE))</f>
        <v>1</v>
      </c>
      <c r="AF181" s="187" t="str">
        <f t="shared" si="12"/>
        <v>SIMON OUEDA</v>
      </c>
      <c r="AG181" s="188" t="str">
        <f t="shared" si="13"/>
        <v>11/2/2022</v>
      </c>
      <c r="AH181" s="189">
        <f t="shared" si="11"/>
        <v>4</v>
      </c>
      <c r="AI181" s="190">
        <f t="shared" si="14"/>
        <v>0</v>
      </c>
    </row>
    <row r="182" spans="1:35" s="191" customFormat="1" ht="13.5" x14ac:dyDescent="0.25">
      <c r="A182" s="151" t="s">
        <v>1324</v>
      </c>
      <c r="B182" s="151" t="s">
        <v>667</v>
      </c>
      <c r="C182" s="151" t="s">
        <v>1324</v>
      </c>
      <c r="D182" s="151" t="s">
        <v>1097</v>
      </c>
      <c r="E182" s="151" t="s">
        <v>669</v>
      </c>
      <c r="F182" s="151" t="s">
        <v>669</v>
      </c>
      <c r="G182" s="151" t="s">
        <v>670</v>
      </c>
      <c r="H182" s="181">
        <v>3.0460000000000003</v>
      </c>
      <c r="I182" s="164" t="s">
        <v>2405</v>
      </c>
      <c r="J182" s="151">
        <v>1</v>
      </c>
      <c r="K182" s="182">
        <v>2021</v>
      </c>
      <c r="L182" s="151" t="s">
        <v>1325</v>
      </c>
      <c r="M182" s="151" t="s">
        <v>1202</v>
      </c>
      <c r="N182" s="183" t="s">
        <v>1326</v>
      </c>
      <c r="O182" s="164" t="s">
        <v>2404</v>
      </c>
      <c r="P182" s="151" t="s">
        <v>674</v>
      </c>
      <c r="Q182" s="182">
        <v>1983</v>
      </c>
      <c r="R182" s="151">
        <v>2</v>
      </c>
      <c r="S182" s="151"/>
      <c r="T182" s="151"/>
      <c r="U182" s="151"/>
      <c r="V182" s="151"/>
      <c r="W182" s="151"/>
      <c r="X182" s="182">
        <v>0</v>
      </c>
      <c r="Y182" s="182">
        <v>0</v>
      </c>
      <c r="Z182" s="184" t="s">
        <v>1101</v>
      </c>
      <c r="AA182" s="168">
        <v>2022</v>
      </c>
      <c r="AB182" s="185">
        <v>2</v>
      </c>
      <c r="AC182" s="185">
        <v>14</v>
      </c>
      <c r="AD182" s="186" t="b">
        <f>IF(ISBLANK(GroupMember[[#This Row],[1. Identifiant interne d’exploitation agricole*]]),"",IF(ISERROR(MATCH(GroupMember[[#This Row],[1. Identifiant interne d’exploitation agricole*]],CertifiedCrop[1. Identifiant interne d’exploitation agricole*],0)),FALSE,TRUE))</f>
        <v>1</v>
      </c>
      <c r="AE182" s="186" t="b">
        <f>IF(ISBLANK(GroupMember[[#This Row],[1. Identifiant interne d’exploitation agricole*]]),"",IF(ISERROR(MATCH(GroupMember[[#This Row],[1. Identifiant interne d’exploitation agricole*]],FarmUnit[1. Identifiant interne d’exploitation agricole*],0)),FALSE,TRUE))</f>
        <v>1</v>
      </c>
      <c r="AF182" s="187" t="str">
        <f t="shared" si="12"/>
        <v>BAKARI SAWADOGO</v>
      </c>
      <c r="AG182" s="188" t="str">
        <f t="shared" si="13"/>
        <v>14/2/2022</v>
      </c>
      <c r="AH182" s="189">
        <f t="shared" si="11"/>
        <v>4</v>
      </c>
      <c r="AI182" s="190">
        <f t="shared" si="14"/>
        <v>0</v>
      </c>
    </row>
    <row r="183" spans="1:35" s="191" customFormat="1" ht="13.5" x14ac:dyDescent="0.25">
      <c r="A183" s="151" t="s">
        <v>1327</v>
      </c>
      <c r="B183" s="151" t="s">
        <v>667</v>
      </c>
      <c r="C183" s="151" t="s">
        <v>1327</v>
      </c>
      <c r="D183" s="151" t="s">
        <v>1097</v>
      </c>
      <c r="E183" s="151" t="s">
        <v>669</v>
      </c>
      <c r="F183" s="151" t="s">
        <v>669</v>
      </c>
      <c r="G183" s="151" t="s">
        <v>670</v>
      </c>
      <c r="H183" s="181">
        <v>3.87</v>
      </c>
      <c r="I183" s="164" t="s">
        <v>2405</v>
      </c>
      <c r="J183" s="151">
        <v>3</v>
      </c>
      <c r="K183" s="182">
        <v>2021</v>
      </c>
      <c r="L183" s="151" t="s">
        <v>1112</v>
      </c>
      <c r="M183" s="151" t="s">
        <v>1328</v>
      </c>
      <c r="N183" s="183" t="s">
        <v>1329</v>
      </c>
      <c r="O183" s="164" t="s">
        <v>2404</v>
      </c>
      <c r="P183" s="151" t="s">
        <v>674</v>
      </c>
      <c r="Q183" s="182">
        <v>1970</v>
      </c>
      <c r="R183" s="151">
        <v>7</v>
      </c>
      <c r="S183" s="151"/>
      <c r="T183" s="151"/>
      <c r="U183" s="151"/>
      <c r="V183" s="151"/>
      <c r="W183" s="151"/>
      <c r="X183" s="182">
        <v>0</v>
      </c>
      <c r="Y183" s="182">
        <v>0</v>
      </c>
      <c r="Z183" s="184" t="s">
        <v>1101</v>
      </c>
      <c r="AA183" s="168">
        <v>2022</v>
      </c>
      <c r="AB183" s="185">
        <v>1</v>
      </c>
      <c r="AC183" s="185">
        <v>31</v>
      </c>
      <c r="AD183" s="186" t="b">
        <f>IF(ISBLANK(GroupMember[[#This Row],[1. Identifiant interne d’exploitation agricole*]]),"",IF(ISERROR(MATCH(GroupMember[[#This Row],[1. Identifiant interne d’exploitation agricole*]],CertifiedCrop[1. Identifiant interne d’exploitation agricole*],0)),FALSE,TRUE))</f>
        <v>1</v>
      </c>
      <c r="AE183" s="186" t="b">
        <f>IF(ISBLANK(GroupMember[[#This Row],[1. Identifiant interne d’exploitation agricole*]]),"",IF(ISERROR(MATCH(GroupMember[[#This Row],[1. Identifiant interne d’exploitation agricole*]],FarmUnit[1. Identifiant interne d’exploitation agricole*],0)),FALSE,TRUE))</f>
        <v>1</v>
      </c>
      <c r="AF183" s="187" t="str">
        <f t="shared" si="12"/>
        <v>PASCAL BALMA</v>
      </c>
      <c r="AG183" s="188" t="str">
        <f t="shared" si="13"/>
        <v>31/1/2022</v>
      </c>
      <c r="AH183" s="189">
        <f t="shared" si="11"/>
        <v>5</v>
      </c>
      <c r="AI183" s="190">
        <f t="shared" si="14"/>
        <v>0</v>
      </c>
    </row>
    <row r="184" spans="1:35" s="191" customFormat="1" ht="13.5" x14ac:dyDescent="0.25">
      <c r="A184" s="151" t="s">
        <v>1330</v>
      </c>
      <c r="B184" s="151" t="s">
        <v>667</v>
      </c>
      <c r="C184" s="151" t="s">
        <v>1330</v>
      </c>
      <c r="D184" s="151" t="s">
        <v>1097</v>
      </c>
      <c r="E184" s="151" t="s">
        <v>669</v>
      </c>
      <c r="F184" s="151" t="s">
        <v>669</v>
      </c>
      <c r="G184" s="151" t="s">
        <v>670</v>
      </c>
      <c r="H184" s="181">
        <v>2.9</v>
      </c>
      <c r="I184" s="164" t="s">
        <v>2405</v>
      </c>
      <c r="J184" s="151">
        <v>1</v>
      </c>
      <c r="K184" s="182">
        <v>2021</v>
      </c>
      <c r="L184" s="151" t="s">
        <v>1331</v>
      </c>
      <c r="M184" s="151" t="s">
        <v>841</v>
      </c>
      <c r="N184" s="164" t="s">
        <v>2404</v>
      </c>
      <c r="O184" s="164" t="s">
        <v>2404</v>
      </c>
      <c r="P184" s="151" t="s">
        <v>674</v>
      </c>
      <c r="Q184" s="182">
        <v>1962</v>
      </c>
      <c r="R184" s="151">
        <v>4</v>
      </c>
      <c r="S184" s="151"/>
      <c r="T184" s="151"/>
      <c r="U184" s="151"/>
      <c r="V184" s="151"/>
      <c r="W184" s="151"/>
      <c r="X184" s="182">
        <v>0</v>
      </c>
      <c r="Y184" s="182">
        <v>0</v>
      </c>
      <c r="Z184" s="184" t="s">
        <v>1101</v>
      </c>
      <c r="AA184" s="168">
        <v>2022</v>
      </c>
      <c r="AB184" s="185">
        <v>2</v>
      </c>
      <c r="AC184" s="185">
        <v>18</v>
      </c>
      <c r="AD184" s="186" t="b">
        <f>IF(ISBLANK(GroupMember[[#This Row],[1. Identifiant interne d’exploitation agricole*]]),"",IF(ISERROR(MATCH(GroupMember[[#This Row],[1. Identifiant interne d’exploitation agricole*]],CertifiedCrop[1. Identifiant interne d’exploitation agricole*],0)),FALSE,TRUE))</f>
        <v>1</v>
      </c>
      <c r="AE184" s="186" t="b">
        <f>IF(ISBLANK(GroupMember[[#This Row],[1. Identifiant interne d’exploitation agricole*]]),"",IF(ISERROR(MATCH(GroupMember[[#This Row],[1. Identifiant interne d’exploitation agricole*]],FarmUnit[1. Identifiant interne d’exploitation agricole*],0)),FALSE,TRUE))</f>
        <v>1</v>
      </c>
      <c r="AF184" s="187" t="str">
        <f t="shared" si="12"/>
        <v>ROGER KONAN</v>
      </c>
      <c r="AG184" s="188" t="str">
        <f t="shared" si="13"/>
        <v>18/2/2022</v>
      </c>
      <c r="AH184" s="189">
        <f t="shared" si="11"/>
        <v>4</v>
      </c>
      <c r="AI184" s="190">
        <f t="shared" si="14"/>
        <v>0</v>
      </c>
    </row>
    <row r="185" spans="1:35" s="191" customFormat="1" ht="25.5" x14ac:dyDescent="0.25">
      <c r="A185" s="151" t="s">
        <v>1332</v>
      </c>
      <c r="B185" s="151" t="s">
        <v>667</v>
      </c>
      <c r="C185" s="151" t="s">
        <v>1332</v>
      </c>
      <c r="D185" s="151" t="s">
        <v>1097</v>
      </c>
      <c r="E185" s="151" t="s">
        <v>669</v>
      </c>
      <c r="F185" s="151" t="s">
        <v>669</v>
      </c>
      <c r="G185" s="151" t="s">
        <v>670</v>
      </c>
      <c r="H185" s="181">
        <v>2.69</v>
      </c>
      <c r="I185" s="164" t="s">
        <v>2405</v>
      </c>
      <c r="J185" s="151">
        <v>1</v>
      </c>
      <c r="K185" s="182">
        <v>2021</v>
      </c>
      <c r="L185" s="151" t="s">
        <v>1267</v>
      </c>
      <c r="M185" s="151" t="s">
        <v>1079</v>
      </c>
      <c r="N185" s="183" t="s">
        <v>1333</v>
      </c>
      <c r="O185" s="151" t="s">
        <v>1334</v>
      </c>
      <c r="P185" s="151" t="s">
        <v>674</v>
      </c>
      <c r="Q185" s="182">
        <v>1995</v>
      </c>
      <c r="R185" s="151">
        <v>3</v>
      </c>
      <c r="S185" s="151"/>
      <c r="T185" s="151"/>
      <c r="U185" s="151"/>
      <c r="V185" s="151"/>
      <c r="W185" s="151"/>
      <c r="X185" s="182">
        <v>0</v>
      </c>
      <c r="Y185" s="182">
        <v>0</v>
      </c>
      <c r="Z185" s="184" t="s">
        <v>1101</v>
      </c>
      <c r="AA185" s="168">
        <v>2022</v>
      </c>
      <c r="AB185" s="185">
        <v>1</v>
      </c>
      <c r="AC185" s="185">
        <v>26</v>
      </c>
      <c r="AD185" s="186" t="b">
        <f>IF(ISBLANK(GroupMember[[#This Row],[1. Identifiant interne d’exploitation agricole*]]),"",IF(ISERROR(MATCH(GroupMember[[#This Row],[1. Identifiant interne d’exploitation agricole*]],CertifiedCrop[1. Identifiant interne d’exploitation agricole*],0)),FALSE,TRUE))</f>
        <v>1</v>
      </c>
      <c r="AE185" s="186" t="b">
        <f>IF(ISBLANK(GroupMember[[#This Row],[1. Identifiant interne d’exploitation agricole*]]),"",IF(ISERROR(MATCH(GroupMember[[#This Row],[1. Identifiant interne d’exploitation agricole*]],FarmUnit[1. Identifiant interne d’exploitation agricole*],0)),FALSE,TRUE))</f>
        <v>1</v>
      </c>
      <c r="AF185" s="187" t="str">
        <f t="shared" si="12"/>
        <v>JULIEN SAVADOGO</v>
      </c>
      <c r="AG185" s="188" t="str">
        <f t="shared" si="13"/>
        <v>26/1/2022</v>
      </c>
      <c r="AH185" s="189">
        <f t="shared" si="11"/>
        <v>5</v>
      </c>
      <c r="AI185" s="190">
        <f t="shared" si="14"/>
        <v>0</v>
      </c>
    </row>
    <row r="186" spans="1:35" s="191" customFormat="1" ht="13.5" x14ac:dyDescent="0.25">
      <c r="A186" s="151" t="s">
        <v>1335</v>
      </c>
      <c r="B186" s="151" t="s">
        <v>667</v>
      </c>
      <c r="C186" s="151" t="s">
        <v>1335</v>
      </c>
      <c r="D186" s="151" t="s">
        <v>1097</v>
      </c>
      <c r="E186" s="151" t="s">
        <v>669</v>
      </c>
      <c r="F186" s="151" t="s">
        <v>669</v>
      </c>
      <c r="G186" s="151" t="s">
        <v>670</v>
      </c>
      <c r="H186" s="181">
        <v>8.120000000000001</v>
      </c>
      <c r="I186" s="164" t="s">
        <v>2405</v>
      </c>
      <c r="J186" s="151">
        <v>1</v>
      </c>
      <c r="K186" s="182">
        <v>2021</v>
      </c>
      <c r="L186" s="151" t="s">
        <v>1336</v>
      </c>
      <c r="M186" s="151" t="s">
        <v>1337</v>
      </c>
      <c r="N186" s="183" t="s">
        <v>1338</v>
      </c>
      <c r="O186" s="164" t="s">
        <v>2404</v>
      </c>
      <c r="P186" s="151" t="s">
        <v>674</v>
      </c>
      <c r="Q186" s="182">
        <v>1980</v>
      </c>
      <c r="R186" s="151">
        <v>9</v>
      </c>
      <c r="S186" s="151"/>
      <c r="T186" s="151"/>
      <c r="U186" s="151"/>
      <c r="V186" s="151"/>
      <c r="W186" s="151"/>
      <c r="X186" s="182">
        <v>2</v>
      </c>
      <c r="Y186" s="182">
        <v>0</v>
      </c>
      <c r="Z186" s="184" t="s">
        <v>1101</v>
      </c>
      <c r="AA186" s="168">
        <v>2022</v>
      </c>
      <c r="AB186" s="185">
        <v>2</v>
      </c>
      <c r="AC186" s="185">
        <v>14</v>
      </c>
      <c r="AD186" s="186" t="b">
        <f>IF(ISBLANK(GroupMember[[#This Row],[1. Identifiant interne d’exploitation agricole*]]),"",IF(ISERROR(MATCH(GroupMember[[#This Row],[1. Identifiant interne d’exploitation agricole*]],CertifiedCrop[1. Identifiant interne d’exploitation agricole*],0)),FALSE,TRUE))</f>
        <v>1</v>
      </c>
      <c r="AE186" s="186" t="b">
        <f>IF(ISBLANK(GroupMember[[#This Row],[1. Identifiant interne d’exploitation agricole*]]),"",IF(ISERROR(MATCH(GroupMember[[#This Row],[1. Identifiant interne d’exploitation agricole*]],FarmUnit[1. Identifiant interne d’exploitation agricole*],0)),FALSE,TRUE))</f>
        <v>1</v>
      </c>
      <c r="AF186" s="187" t="str">
        <f t="shared" si="12"/>
        <v>DEFI ARMEL GUEBI</v>
      </c>
      <c r="AG186" s="188" t="str">
        <f t="shared" si="13"/>
        <v>14/2/2022</v>
      </c>
      <c r="AH186" s="189">
        <f t="shared" si="11"/>
        <v>4</v>
      </c>
      <c r="AI186" s="190">
        <f t="shared" si="14"/>
        <v>2</v>
      </c>
    </row>
    <row r="187" spans="1:35" s="191" customFormat="1" ht="25.5" x14ac:dyDescent="0.25">
      <c r="A187" s="151" t="s">
        <v>1339</v>
      </c>
      <c r="B187" s="151" t="s">
        <v>667</v>
      </c>
      <c r="C187" s="151" t="s">
        <v>1339</v>
      </c>
      <c r="D187" s="151" t="s">
        <v>1097</v>
      </c>
      <c r="E187" s="151" t="s">
        <v>669</v>
      </c>
      <c r="F187" s="151" t="s">
        <v>669</v>
      </c>
      <c r="G187" s="151" t="s">
        <v>670</v>
      </c>
      <c r="H187" s="181">
        <v>5.15</v>
      </c>
      <c r="I187" s="164" t="s">
        <v>2405</v>
      </c>
      <c r="J187" s="151">
        <v>1</v>
      </c>
      <c r="K187" s="182">
        <v>2021</v>
      </c>
      <c r="L187" s="151" t="s">
        <v>1340</v>
      </c>
      <c r="M187" s="151" t="s">
        <v>1181</v>
      </c>
      <c r="N187" s="183" t="s">
        <v>1341</v>
      </c>
      <c r="O187" s="151" t="s">
        <v>2382</v>
      </c>
      <c r="P187" s="151" t="s">
        <v>674</v>
      </c>
      <c r="Q187" s="182">
        <v>1982</v>
      </c>
      <c r="R187" s="151">
        <v>10</v>
      </c>
      <c r="S187" s="151"/>
      <c r="T187" s="151"/>
      <c r="U187" s="151"/>
      <c r="V187" s="151"/>
      <c r="W187" s="151"/>
      <c r="X187" s="182">
        <v>0</v>
      </c>
      <c r="Y187" s="182">
        <v>0</v>
      </c>
      <c r="Z187" s="184" t="s">
        <v>1101</v>
      </c>
      <c r="AA187" s="168">
        <v>2022</v>
      </c>
      <c r="AB187" s="185">
        <v>1</v>
      </c>
      <c r="AC187" s="185">
        <v>6</v>
      </c>
      <c r="AD187" s="186" t="b">
        <f>IF(ISBLANK(GroupMember[[#This Row],[1. Identifiant interne d’exploitation agricole*]]),"",IF(ISERROR(MATCH(GroupMember[[#This Row],[1. Identifiant interne d’exploitation agricole*]],CertifiedCrop[1. Identifiant interne d’exploitation agricole*],0)),FALSE,TRUE))</f>
        <v>1</v>
      </c>
      <c r="AE187" s="186" t="b">
        <f>IF(ISBLANK(GroupMember[[#This Row],[1. Identifiant interne d’exploitation agricole*]]),"",IF(ISERROR(MATCH(GroupMember[[#This Row],[1. Identifiant interne d’exploitation agricole*]],FarmUnit[1. Identifiant interne d’exploitation agricole*],0)),FALSE,TRUE))</f>
        <v>1</v>
      </c>
      <c r="AF187" s="187" t="str">
        <f t="shared" si="12"/>
        <v>CHRISTOPHE KABORE</v>
      </c>
      <c r="AG187" s="188" t="str">
        <f t="shared" si="13"/>
        <v>6/1/2022</v>
      </c>
      <c r="AH187" s="189">
        <f t="shared" si="11"/>
        <v>3</v>
      </c>
      <c r="AI187" s="190">
        <f t="shared" si="14"/>
        <v>0</v>
      </c>
    </row>
    <row r="188" spans="1:35" s="191" customFormat="1" ht="25.5" x14ac:dyDescent="0.25">
      <c r="A188" s="151" t="s">
        <v>1342</v>
      </c>
      <c r="B188" s="151" t="s">
        <v>667</v>
      </c>
      <c r="C188" s="151" t="s">
        <v>1342</v>
      </c>
      <c r="D188" s="151" t="s">
        <v>1097</v>
      </c>
      <c r="E188" s="151" t="s">
        <v>669</v>
      </c>
      <c r="F188" s="151" t="s">
        <v>669</v>
      </c>
      <c r="G188" s="151" t="s">
        <v>670</v>
      </c>
      <c r="H188" s="181">
        <v>4.12</v>
      </c>
      <c r="I188" s="164" t="s">
        <v>2405</v>
      </c>
      <c r="J188" s="151">
        <v>2</v>
      </c>
      <c r="K188" s="182">
        <v>2021</v>
      </c>
      <c r="L188" s="151" t="s">
        <v>1343</v>
      </c>
      <c r="M188" s="151" t="s">
        <v>1344</v>
      </c>
      <c r="N188" s="164" t="s">
        <v>2404</v>
      </c>
      <c r="O188" s="151" t="s">
        <v>1345</v>
      </c>
      <c r="P188" s="151" t="s">
        <v>674</v>
      </c>
      <c r="Q188" s="182">
        <v>1996</v>
      </c>
      <c r="R188" s="151">
        <v>8</v>
      </c>
      <c r="S188" s="151"/>
      <c r="T188" s="151"/>
      <c r="U188" s="151"/>
      <c r="V188" s="151"/>
      <c r="W188" s="151"/>
      <c r="X188" s="182">
        <v>2</v>
      </c>
      <c r="Y188" s="182">
        <v>0</v>
      </c>
      <c r="Z188" s="184" t="s">
        <v>1101</v>
      </c>
      <c r="AA188" s="168">
        <v>2022</v>
      </c>
      <c r="AB188" s="185">
        <v>2</v>
      </c>
      <c r="AC188" s="185">
        <v>18</v>
      </c>
      <c r="AD188" s="186" t="b">
        <f>IF(ISBLANK(GroupMember[[#This Row],[1. Identifiant interne d’exploitation agricole*]]),"",IF(ISERROR(MATCH(GroupMember[[#This Row],[1. Identifiant interne d’exploitation agricole*]],CertifiedCrop[1. Identifiant interne d’exploitation agricole*],0)),FALSE,TRUE))</f>
        <v>1</v>
      </c>
      <c r="AE188" s="186" t="b">
        <f>IF(ISBLANK(GroupMember[[#This Row],[1. Identifiant interne d’exploitation agricole*]]),"",IF(ISERROR(MATCH(GroupMember[[#This Row],[1. Identifiant interne d’exploitation agricole*]],FarmUnit[1. Identifiant interne d’exploitation agricole*],0)),FALSE,TRUE))</f>
        <v>1</v>
      </c>
      <c r="AF188" s="187" t="str">
        <f t="shared" si="12"/>
        <v>JEAN BAPTISTE TENKODOGO</v>
      </c>
      <c r="AG188" s="188" t="str">
        <f t="shared" si="13"/>
        <v>18/2/2022</v>
      </c>
      <c r="AH188" s="189">
        <f t="shared" si="11"/>
        <v>4</v>
      </c>
      <c r="AI188" s="190">
        <f t="shared" si="14"/>
        <v>2</v>
      </c>
    </row>
    <row r="189" spans="1:35" s="191" customFormat="1" ht="25.5" x14ac:dyDescent="0.25">
      <c r="A189" s="151" t="s">
        <v>1346</v>
      </c>
      <c r="B189" s="151" t="s">
        <v>667</v>
      </c>
      <c r="C189" s="151" t="s">
        <v>1346</v>
      </c>
      <c r="D189" s="151" t="s">
        <v>1097</v>
      </c>
      <c r="E189" s="151" t="s">
        <v>669</v>
      </c>
      <c r="F189" s="151" t="s">
        <v>669</v>
      </c>
      <c r="G189" s="151" t="s">
        <v>670</v>
      </c>
      <c r="H189" s="181">
        <v>3.52</v>
      </c>
      <c r="I189" s="164" t="s">
        <v>2405</v>
      </c>
      <c r="J189" s="151">
        <v>1</v>
      </c>
      <c r="K189" s="182">
        <v>2021</v>
      </c>
      <c r="L189" s="151" t="s">
        <v>1347</v>
      </c>
      <c r="M189" s="151" t="s">
        <v>1223</v>
      </c>
      <c r="N189" s="183" t="s">
        <v>1348</v>
      </c>
      <c r="O189" s="151" t="s">
        <v>1349</v>
      </c>
      <c r="P189" s="151" t="s">
        <v>674</v>
      </c>
      <c r="Q189" s="182">
        <v>1986</v>
      </c>
      <c r="R189" s="151">
        <v>8</v>
      </c>
      <c r="S189" s="151"/>
      <c r="T189" s="151"/>
      <c r="U189" s="151"/>
      <c r="V189" s="151"/>
      <c r="W189" s="151"/>
      <c r="X189" s="182">
        <v>0</v>
      </c>
      <c r="Y189" s="182">
        <v>0</v>
      </c>
      <c r="Z189" s="184" t="s">
        <v>1101</v>
      </c>
      <c r="AA189" s="168">
        <v>2022</v>
      </c>
      <c r="AB189" s="185">
        <v>2</v>
      </c>
      <c r="AC189" s="185">
        <v>18</v>
      </c>
      <c r="AD189" s="186" t="b">
        <f>IF(ISBLANK(GroupMember[[#This Row],[1. Identifiant interne d’exploitation agricole*]]),"",IF(ISERROR(MATCH(GroupMember[[#This Row],[1. Identifiant interne d’exploitation agricole*]],CertifiedCrop[1. Identifiant interne d’exploitation agricole*],0)),FALSE,TRUE))</f>
        <v>1</v>
      </c>
      <c r="AE189" s="186" t="b">
        <f>IF(ISBLANK(GroupMember[[#This Row],[1. Identifiant interne d’exploitation agricole*]]),"",IF(ISERROR(MATCH(GroupMember[[#This Row],[1. Identifiant interne d’exploitation agricole*]],FarmUnit[1. Identifiant interne d’exploitation agricole*],0)),FALSE,TRUE))</f>
        <v>1</v>
      </c>
      <c r="AF189" s="187" t="str">
        <f t="shared" si="12"/>
        <v>WANDEM BOULOU</v>
      </c>
      <c r="AG189" s="188" t="str">
        <f t="shared" si="13"/>
        <v>18/2/2022</v>
      </c>
      <c r="AH189" s="189">
        <f t="shared" si="11"/>
        <v>4</v>
      </c>
      <c r="AI189" s="190">
        <f t="shared" si="14"/>
        <v>0</v>
      </c>
    </row>
    <row r="190" spans="1:35" s="191" customFormat="1" ht="25.5" x14ac:dyDescent="0.25">
      <c r="A190" s="151" t="s">
        <v>1350</v>
      </c>
      <c r="B190" s="151" t="s">
        <v>667</v>
      </c>
      <c r="C190" s="151" t="s">
        <v>1350</v>
      </c>
      <c r="D190" s="151" t="s">
        <v>1097</v>
      </c>
      <c r="E190" s="151" t="s">
        <v>669</v>
      </c>
      <c r="F190" s="151" t="s">
        <v>669</v>
      </c>
      <c r="G190" s="151" t="s">
        <v>670</v>
      </c>
      <c r="H190" s="181">
        <v>3.0149999999999997</v>
      </c>
      <c r="I190" s="164" t="s">
        <v>2405</v>
      </c>
      <c r="J190" s="151">
        <v>1</v>
      </c>
      <c r="K190" s="182">
        <v>2021</v>
      </c>
      <c r="L190" s="151" t="s">
        <v>1351</v>
      </c>
      <c r="M190" s="151" t="s">
        <v>1352</v>
      </c>
      <c r="N190" s="183" t="s">
        <v>1353</v>
      </c>
      <c r="O190" s="151" t="s">
        <v>1354</v>
      </c>
      <c r="P190" s="151" t="s">
        <v>674</v>
      </c>
      <c r="Q190" s="182">
        <v>1990</v>
      </c>
      <c r="R190" s="151">
        <v>6</v>
      </c>
      <c r="S190" s="151"/>
      <c r="T190" s="151"/>
      <c r="U190" s="151"/>
      <c r="V190" s="151"/>
      <c r="W190" s="151"/>
      <c r="X190" s="182">
        <v>0</v>
      </c>
      <c r="Y190" s="182">
        <v>0</v>
      </c>
      <c r="Z190" s="184" t="s">
        <v>1101</v>
      </c>
      <c r="AA190" s="168">
        <v>2022</v>
      </c>
      <c r="AB190" s="185">
        <v>2</v>
      </c>
      <c r="AC190" s="185">
        <v>5</v>
      </c>
      <c r="AD190" s="186" t="b">
        <f>IF(ISBLANK(GroupMember[[#This Row],[1. Identifiant interne d’exploitation agricole*]]),"",IF(ISERROR(MATCH(GroupMember[[#This Row],[1. Identifiant interne d’exploitation agricole*]],CertifiedCrop[1. Identifiant interne d’exploitation agricole*],0)),FALSE,TRUE))</f>
        <v>1</v>
      </c>
      <c r="AE190" s="186" t="b">
        <f>IF(ISBLANK(GroupMember[[#This Row],[1. Identifiant interne d’exploitation agricole*]]),"",IF(ISERROR(MATCH(GroupMember[[#This Row],[1. Identifiant interne d’exploitation agricole*]],FarmUnit[1. Identifiant interne d’exploitation agricole*],0)),FALSE,TRUE))</f>
        <v>1</v>
      </c>
      <c r="AF190" s="187" t="str">
        <f t="shared" si="12"/>
        <v>GEORGES SOULI</v>
      </c>
      <c r="AG190" s="188" t="str">
        <f t="shared" si="13"/>
        <v>5/2/2022</v>
      </c>
      <c r="AH190" s="189">
        <f t="shared" si="11"/>
        <v>2</v>
      </c>
      <c r="AI190" s="190">
        <f t="shared" si="14"/>
        <v>0</v>
      </c>
    </row>
    <row r="191" spans="1:35" s="191" customFormat="1" ht="13.5" x14ac:dyDescent="0.25">
      <c r="A191" s="151" t="s">
        <v>1355</v>
      </c>
      <c r="B191" s="151" t="s">
        <v>667</v>
      </c>
      <c r="C191" s="151" t="s">
        <v>1355</v>
      </c>
      <c r="D191" s="151" t="s">
        <v>1097</v>
      </c>
      <c r="E191" s="151" t="s">
        <v>669</v>
      </c>
      <c r="F191" s="151" t="s">
        <v>669</v>
      </c>
      <c r="G191" s="151" t="s">
        <v>670</v>
      </c>
      <c r="H191" s="181">
        <v>4.0880000000000001</v>
      </c>
      <c r="I191" s="164" t="s">
        <v>2405</v>
      </c>
      <c r="J191" s="151">
        <v>1</v>
      </c>
      <c r="K191" s="182">
        <v>2021</v>
      </c>
      <c r="L191" s="151" t="s">
        <v>1356</v>
      </c>
      <c r="M191" s="151" t="s">
        <v>1357</v>
      </c>
      <c r="N191" s="183" t="s">
        <v>1358</v>
      </c>
      <c r="O191" s="164" t="s">
        <v>2404</v>
      </c>
      <c r="P191" s="151" t="s">
        <v>674</v>
      </c>
      <c r="Q191" s="182">
        <v>1960</v>
      </c>
      <c r="R191" s="151">
        <v>2</v>
      </c>
      <c r="S191" s="151"/>
      <c r="T191" s="151"/>
      <c r="U191" s="151"/>
      <c r="V191" s="151"/>
      <c r="W191" s="151"/>
      <c r="X191" s="182">
        <v>0</v>
      </c>
      <c r="Y191" s="182">
        <v>0</v>
      </c>
      <c r="Z191" s="184" t="s">
        <v>1101</v>
      </c>
      <c r="AA191" s="168">
        <v>2022</v>
      </c>
      <c r="AB191" s="185">
        <v>1</v>
      </c>
      <c r="AC191" s="185">
        <v>26</v>
      </c>
      <c r="AD191" s="186" t="b">
        <f>IF(ISBLANK(GroupMember[[#This Row],[1. Identifiant interne d’exploitation agricole*]]),"",IF(ISERROR(MATCH(GroupMember[[#This Row],[1. Identifiant interne d’exploitation agricole*]],CertifiedCrop[1. Identifiant interne d’exploitation agricole*],0)),FALSE,TRUE))</f>
        <v>1</v>
      </c>
      <c r="AE191" s="186" t="b">
        <f>IF(ISBLANK(GroupMember[[#This Row],[1. Identifiant interne d’exploitation agricole*]]),"",IF(ISERROR(MATCH(GroupMember[[#This Row],[1. Identifiant interne d’exploitation agricole*]],FarmUnit[1. Identifiant interne d’exploitation agricole*],0)),FALSE,TRUE))</f>
        <v>1</v>
      </c>
      <c r="AF191" s="187" t="str">
        <f t="shared" si="12"/>
        <v>PAUL YAMEOGO</v>
      </c>
      <c r="AG191" s="188" t="str">
        <f t="shared" si="13"/>
        <v>26/1/2022</v>
      </c>
      <c r="AH191" s="189">
        <f t="shared" si="11"/>
        <v>5</v>
      </c>
      <c r="AI191" s="190">
        <f t="shared" si="14"/>
        <v>0</v>
      </c>
    </row>
    <row r="192" spans="1:35" s="191" customFormat="1" ht="25.5" x14ac:dyDescent="0.25">
      <c r="A192" s="151" t="s">
        <v>1359</v>
      </c>
      <c r="B192" s="151" t="s">
        <v>667</v>
      </c>
      <c r="C192" s="151" t="s">
        <v>1359</v>
      </c>
      <c r="D192" s="151" t="s">
        <v>1097</v>
      </c>
      <c r="E192" s="151" t="s">
        <v>669</v>
      </c>
      <c r="F192" s="151" t="s">
        <v>669</v>
      </c>
      <c r="G192" s="151" t="s">
        <v>670</v>
      </c>
      <c r="H192" s="181">
        <v>3.94</v>
      </c>
      <c r="I192" s="164" t="s">
        <v>2405</v>
      </c>
      <c r="J192" s="151">
        <v>1</v>
      </c>
      <c r="K192" s="182">
        <v>2021</v>
      </c>
      <c r="L192" s="151" t="s">
        <v>1360</v>
      </c>
      <c r="M192" s="151" t="s">
        <v>1361</v>
      </c>
      <c r="N192" s="183" t="s">
        <v>1362</v>
      </c>
      <c r="O192" s="151" t="s">
        <v>1363</v>
      </c>
      <c r="P192" s="151" t="s">
        <v>674</v>
      </c>
      <c r="Q192" s="182">
        <v>1978</v>
      </c>
      <c r="R192" s="151">
        <v>4</v>
      </c>
      <c r="S192" s="151"/>
      <c r="T192" s="151"/>
      <c r="U192" s="151"/>
      <c r="V192" s="151"/>
      <c r="W192" s="151"/>
      <c r="X192" s="182">
        <v>0</v>
      </c>
      <c r="Y192" s="182">
        <v>0</v>
      </c>
      <c r="Z192" s="184" t="s">
        <v>1101</v>
      </c>
      <c r="AA192" s="168">
        <v>2022</v>
      </c>
      <c r="AB192" s="185">
        <v>2</v>
      </c>
      <c r="AC192" s="185">
        <v>14</v>
      </c>
      <c r="AD192" s="186" t="b">
        <f>IF(ISBLANK(GroupMember[[#This Row],[1. Identifiant interne d’exploitation agricole*]]),"",IF(ISERROR(MATCH(GroupMember[[#This Row],[1. Identifiant interne d’exploitation agricole*]],CertifiedCrop[1. Identifiant interne d’exploitation agricole*],0)),FALSE,TRUE))</f>
        <v>1</v>
      </c>
      <c r="AE192" s="186" t="b">
        <f>IF(ISBLANK(GroupMember[[#This Row],[1. Identifiant interne d’exploitation agricole*]]),"",IF(ISERROR(MATCH(GroupMember[[#This Row],[1. Identifiant interne d’exploitation agricole*]],FarmUnit[1. Identifiant interne d’exploitation agricole*],0)),FALSE,TRUE))</f>
        <v>1</v>
      </c>
      <c r="AF192" s="187" t="str">
        <f t="shared" si="12"/>
        <v>N'GUESSAN PAULIN BROU</v>
      </c>
      <c r="AG192" s="188" t="str">
        <f t="shared" si="13"/>
        <v>14/2/2022</v>
      </c>
      <c r="AH192" s="189">
        <f t="shared" si="11"/>
        <v>4</v>
      </c>
      <c r="AI192" s="190">
        <f t="shared" si="14"/>
        <v>0</v>
      </c>
    </row>
    <row r="193" spans="1:35" s="191" customFormat="1" ht="13.5" x14ac:dyDescent="0.25">
      <c r="A193" s="151" t="s">
        <v>1364</v>
      </c>
      <c r="B193" s="151" t="s">
        <v>667</v>
      </c>
      <c r="C193" s="151" t="s">
        <v>1364</v>
      </c>
      <c r="D193" s="151" t="s">
        <v>1097</v>
      </c>
      <c r="E193" s="151" t="s">
        <v>669</v>
      </c>
      <c r="F193" s="151" t="s">
        <v>669</v>
      </c>
      <c r="G193" s="151" t="s">
        <v>670</v>
      </c>
      <c r="H193" s="181">
        <v>3.0789999999999997</v>
      </c>
      <c r="I193" s="164" t="s">
        <v>2405</v>
      </c>
      <c r="J193" s="151">
        <v>2</v>
      </c>
      <c r="K193" s="182">
        <v>2021</v>
      </c>
      <c r="L193" s="151" t="s">
        <v>1365</v>
      </c>
      <c r="M193" s="151" t="s">
        <v>1366</v>
      </c>
      <c r="N193" s="183" t="s">
        <v>1367</v>
      </c>
      <c r="O193" s="164" t="s">
        <v>2404</v>
      </c>
      <c r="P193" s="151" t="s">
        <v>674</v>
      </c>
      <c r="Q193" s="182">
        <v>1972</v>
      </c>
      <c r="R193" s="151">
        <v>5</v>
      </c>
      <c r="S193" s="151"/>
      <c r="T193" s="151"/>
      <c r="U193" s="151"/>
      <c r="V193" s="151"/>
      <c r="W193" s="151"/>
      <c r="X193" s="182">
        <v>0</v>
      </c>
      <c r="Y193" s="182">
        <v>0</v>
      </c>
      <c r="Z193" s="184" t="s">
        <v>1101</v>
      </c>
      <c r="AA193" s="168">
        <v>2022</v>
      </c>
      <c r="AB193" s="185">
        <v>1</v>
      </c>
      <c r="AC193" s="185">
        <v>6</v>
      </c>
      <c r="AD193" s="186" t="b">
        <f>IF(ISBLANK(GroupMember[[#This Row],[1. Identifiant interne d’exploitation agricole*]]),"",IF(ISERROR(MATCH(GroupMember[[#This Row],[1. Identifiant interne d’exploitation agricole*]],CertifiedCrop[1. Identifiant interne d’exploitation agricole*],0)),FALSE,TRUE))</f>
        <v>1</v>
      </c>
      <c r="AE193" s="186" t="b">
        <f>IF(ISBLANK(GroupMember[[#This Row],[1. Identifiant interne d’exploitation agricole*]]),"",IF(ISERROR(MATCH(GroupMember[[#This Row],[1. Identifiant interne d’exploitation agricole*]],FarmUnit[1. Identifiant interne d’exploitation agricole*],0)),FALSE,TRUE))</f>
        <v>1</v>
      </c>
      <c r="AF193" s="187" t="str">
        <f t="shared" si="12"/>
        <v>ZEPHIRIN HOUAGA</v>
      </c>
      <c r="AG193" s="188" t="str">
        <f t="shared" si="13"/>
        <v>6/1/2022</v>
      </c>
      <c r="AH193" s="189">
        <f t="shared" si="11"/>
        <v>3</v>
      </c>
      <c r="AI193" s="190">
        <f t="shared" si="14"/>
        <v>0</v>
      </c>
    </row>
    <row r="194" spans="1:35" s="191" customFormat="1" ht="13.5" x14ac:dyDescent="0.25">
      <c r="A194" s="151" t="s">
        <v>1368</v>
      </c>
      <c r="B194" s="151" t="s">
        <v>667</v>
      </c>
      <c r="C194" s="151" t="s">
        <v>1368</v>
      </c>
      <c r="D194" s="151" t="s">
        <v>1097</v>
      </c>
      <c r="E194" s="151" t="s">
        <v>669</v>
      </c>
      <c r="F194" s="151" t="s">
        <v>669</v>
      </c>
      <c r="G194" s="151" t="s">
        <v>670</v>
      </c>
      <c r="H194" s="181">
        <v>4.2300000000000004</v>
      </c>
      <c r="I194" s="164" t="s">
        <v>2405</v>
      </c>
      <c r="J194" s="151">
        <v>1</v>
      </c>
      <c r="K194" s="182">
        <v>2021</v>
      </c>
      <c r="L194" s="151" t="s">
        <v>1369</v>
      </c>
      <c r="M194" s="151" t="s">
        <v>841</v>
      </c>
      <c r="N194" s="183" t="s">
        <v>1370</v>
      </c>
      <c r="O194" s="164" t="s">
        <v>2404</v>
      </c>
      <c r="P194" s="151" t="s">
        <v>674</v>
      </c>
      <c r="Q194" s="182">
        <v>1987</v>
      </c>
      <c r="R194" s="151">
        <v>6</v>
      </c>
      <c r="S194" s="151"/>
      <c r="T194" s="151"/>
      <c r="U194" s="151"/>
      <c r="V194" s="151"/>
      <c r="W194" s="151"/>
      <c r="X194" s="182">
        <v>0</v>
      </c>
      <c r="Y194" s="182">
        <v>0</v>
      </c>
      <c r="Z194" s="184" t="s">
        <v>1101</v>
      </c>
      <c r="AA194" s="168">
        <v>2022</v>
      </c>
      <c r="AB194" s="185">
        <v>1</v>
      </c>
      <c r="AC194" s="185">
        <v>20</v>
      </c>
      <c r="AD194" s="186" t="b">
        <f>IF(ISBLANK(GroupMember[[#This Row],[1. Identifiant interne d’exploitation agricole*]]),"",IF(ISERROR(MATCH(GroupMember[[#This Row],[1. Identifiant interne d’exploitation agricole*]],CertifiedCrop[1. Identifiant interne d’exploitation agricole*],0)),FALSE,TRUE))</f>
        <v>1</v>
      </c>
      <c r="AE194" s="186" t="b">
        <f>IF(ISBLANK(GroupMember[[#This Row],[1. Identifiant interne d’exploitation agricole*]]),"",IF(ISERROR(MATCH(GroupMember[[#This Row],[1. Identifiant interne d’exploitation agricole*]],FarmUnit[1. Identifiant interne d’exploitation agricole*],0)),FALSE,TRUE))</f>
        <v>1</v>
      </c>
      <c r="AF194" s="187" t="str">
        <f t="shared" si="12"/>
        <v>YAO FELIX KONAN</v>
      </c>
      <c r="AG194" s="188" t="str">
        <f t="shared" si="13"/>
        <v>20/1/2022</v>
      </c>
      <c r="AH194" s="189">
        <f t="shared" si="11"/>
        <v>4</v>
      </c>
      <c r="AI194" s="190">
        <f t="shared" si="14"/>
        <v>0</v>
      </c>
    </row>
    <row r="195" spans="1:35" s="191" customFormat="1" ht="13.5" x14ac:dyDescent="0.25">
      <c r="A195" s="151" t="s">
        <v>1371</v>
      </c>
      <c r="B195" s="151" t="s">
        <v>667</v>
      </c>
      <c r="C195" s="151" t="s">
        <v>1371</v>
      </c>
      <c r="D195" s="151" t="s">
        <v>1097</v>
      </c>
      <c r="E195" s="151" t="s">
        <v>669</v>
      </c>
      <c r="F195" s="151" t="s">
        <v>669</v>
      </c>
      <c r="G195" s="151" t="s">
        <v>670</v>
      </c>
      <c r="H195" s="181">
        <v>3.46</v>
      </c>
      <c r="I195" s="164" t="s">
        <v>2405</v>
      </c>
      <c r="J195" s="151">
        <v>1</v>
      </c>
      <c r="K195" s="182">
        <v>2021</v>
      </c>
      <c r="L195" s="151" t="s">
        <v>1372</v>
      </c>
      <c r="M195" s="151" t="s">
        <v>1181</v>
      </c>
      <c r="N195" s="183" t="s">
        <v>1373</v>
      </c>
      <c r="O195" s="164" t="s">
        <v>2404</v>
      </c>
      <c r="P195" s="151" t="s">
        <v>674</v>
      </c>
      <c r="Q195" s="182">
        <v>1990</v>
      </c>
      <c r="R195" s="151">
        <v>9</v>
      </c>
      <c r="S195" s="151"/>
      <c r="T195" s="151"/>
      <c r="U195" s="151"/>
      <c r="V195" s="151"/>
      <c r="W195" s="151"/>
      <c r="X195" s="182">
        <v>0</v>
      </c>
      <c r="Y195" s="182">
        <v>0</v>
      </c>
      <c r="Z195" s="184" t="s">
        <v>1101</v>
      </c>
      <c r="AA195" s="168">
        <v>2022</v>
      </c>
      <c r="AB195" s="185">
        <v>2</v>
      </c>
      <c r="AC195" s="185">
        <v>16</v>
      </c>
      <c r="AD195" s="186" t="b">
        <f>IF(ISBLANK(GroupMember[[#This Row],[1. Identifiant interne d’exploitation agricole*]]),"",IF(ISERROR(MATCH(GroupMember[[#This Row],[1. Identifiant interne d’exploitation agricole*]],CertifiedCrop[1. Identifiant interne d’exploitation agricole*],0)),FALSE,TRUE))</f>
        <v>1</v>
      </c>
      <c r="AE195" s="186" t="b">
        <f>IF(ISBLANK(GroupMember[[#This Row],[1. Identifiant interne d’exploitation agricole*]]),"",IF(ISERROR(MATCH(GroupMember[[#This Row],[1. Identifiant interne d’exploitation agricole*]],FarmUnit[1. Identifiant interne d’exploitation agricole*],0)),FALSE,TRUE))</f>
        <v>1</v>
      </c>
      <c r="AF195" s="187" t="str">
        <f t="shared" si="12"/>
        <v>EMMANUEL KABORE</v>
      </c>
      <c r="AG195" s="188" t="str">
        <f t="shared" si="13"/>
        <v>16/2/2022</v>
      </c>
      <c r="AH195" s="189">
        <f t="shared" ref="AH195:AH258" si="15">COUNTIFS(Z:Z,Z195,AG:AG,AG195)</f>
        <v>3</v>
      </c>
      <c r="AI195" s="190">
        <f t="shared" si="14"/>
        <v>0</v>
      </c>
    </row>
    <row r="196" spans="1:35" s="191" customFormat="1" ht="25.5" x14ac:dyDescent="0.25">
      <c r="A196" s="151" t="s">
        <v>1374</v>
      </c>
      <c r="B196" s="151" t="s">
        <v>667</v>
      </c>
      <c r="C196" s="151" t="s">
        <v>1374</v>
      </c>
      <c r="D196" s="151" t="s">
        <v>1097</v>
      </c>
      <c r="E196" s="151" t="s">
        <v>669</v>
      </c>
      <c r="F196" s="151" t="s">
        <v>669</v>
      </c>
      <c r="G196" s="151" t="s">
        <v>670</v>
      </c>
      <c r="H196" s="181">
        <v>6.33</v>
      </c>
      <c r="I196" s="164" t="s">
        <v>2405</v>
      </c>
      <c r="J196" s="151">
        <v>1</v>
      </c>
      <c r="K196" s="182">
        <v>2021</v>
      </c>
      <c r="L196" s="151" t="s">
        <v>1375</v>
      </c>
      <c r="M196" s="151" t="s">
        <v>1202</v>
      </c>
      <c r="N196" s="183" t="s">
        <v>1376</v>
      </c>
      <c r="O196" s="151" t="s">
        <v>1377</v>
      </c>
      <c r="P196" s="151" t="s">
        <v>674</v>
      </c>
      <c r="Q196" s="182">
        <v>1997</v>
      </c>
      <c r="R196" s="151">
        <v>2</v>
      </c>
      <c r="S196" s="151"/>
      <c r="T196" s="151"/>
      <c r="U196" s="151"/>
      <c r="V196" s="151"/>
      <c r="W196" s="151"/>
      <c r="X196" s="182">
        <v>2</v>
      </c>
      <c r="Y196" s="182">
        <v>0</v>
      </c>
      <c r="Z196" s="184" t="s">
        <v>1101</v>
      </c>
      <c r="AA196" s="168">
        <v>2022</v>
      </c>
      <c r="AB196" s="185">
        <v>2</v>
      </c>
      <c r="AC196" s="185">
        <v>14</v>
      </c>
      <c r="AD196" s="186" t="b">
        <f>IF(ISBLANK(GroupMember[[#This Row],[1. Identifiant interne d’exploitation agricole*]]),"",IF(ISERROR(MATCH(GroupMember[[#This Row],[1. Identifiant interne d’exploitation agricole*]],CertifiedCrop[1. Identifiant interne d’exploitation agricole*],0)),FALSE,TRUE))</f>
        <v>1</v>
      </c>
      <c r="AE196" s="186" t="b">
        <f>IF(ISBLANK(GroupMember[[#This Row],[1. Identifiant interne d’exploitation agricole*]]),"",IF(ISERROR(MATCH(GroupMember[[#This Row],[1. Identifiant interne d’exploitation agricole*]],FarmUnit[1. Identifiant interne d’exploitation agricole*],0)),FALSE,TRUE))</f>
        <v>1</v>
      </c>
      <c r="AF196" s="187" t="str">
        <f t="shared" si="12"/>
        <v>ALASSANE SAWADOGO</v>
      </c>
      <c r="AG196" s="188" t="str">
        <f t="shared" si="13"/>
        <v>14/2/2022</v>
      </c>
      <c r="AH196" s="189">
        <f t="shared" si="15"/>
        <v>4</v>
      </c>
      <c r="AI196" s="190">
        <f t="shared" si="14"/>
        <v>2</v>
      </c>
    </row>
    <row r="197" spans="1:35" s="191" customFormat="1" ht="13.5" x14ac:dyDescent="0.25">
      <c r="A197" s="151" t="s">
        <v>1378</v>
      </c>
      <c r="B197" s="151" t="s">
        <v>667</v>
      </c>
      <c r="C197" s="151" t="s">
        <v>1378</v>
      </c>
      <c r="D197" s="151" t="s">
        <v>1097</v>
      </c>
      <c r="E197" s="151" t="s">
        <v>669</v>
      </c>
      <c r="F197" s="151" t="s">
        <v>669</v>
      </c>
      <c r="G197" s="151" t="s">
        <v>670</v>
      </c>
      <c r="H197" s="181">
        <v>2.88</v>
      </c>
      <c r="I197" s="164" t="s">
        <v>2405</v>
      </c>
      <c r="J197" s="151">
        <v>2</v>
      </c>
      <c r="K197" s="182">
        <v>2021</v>
      </c>
      <c r="L197" s="151" t="s">
        <v>1379</v>
      </c>
      <c r="M197" s="151" t="s">
        <v>1380</v>
      </c>
      <c r="N197" s="164" t="s">
        <v>2404</v>
      </c>
      <c r="O197" s="164" t="s">
        <v>2404</v>
      </c>
      <c r="P197" s="151" t="s">
        <v>674</v>
      </c>
      <c r="Q197" s="182">
        <v>1978</v>
      </c>
      <c r="R197" s="151">
        <v>5</v>
      </c>
      <c r="S197" s="151"/>
      <c r="T197" s="151"/>
      <c r="U197" s="151"/>
      <c r="V197" s="151"/>
      <c r="W197" s="151"/>
      <c r="X197" s="182">
        <v>0</v>
      </c>
      <c r="Y197" s="182">
        <v>0</v>
      </c>
      <c r="Z197" s="184" t="s">
        <v>1101</v>
      </c>
      <c r="AA197" s="168">
        <v>2022</v>
      </c>
      <c r="AB197" s="185">
        <v>1</v>
      </c>
      <c r="AC197" s="185">
        <v>20</v>
      </c>
      <c r="AD197" s="186" t="b">
        <f>IF(ISBLANK(GroupMember[[#This Row],[1. Identifiant interne d’exploitation agricole*]]),"",IF(ISERROR(MATCH(GroupMember[[#This Row],[1. Identifiant interne d’exploitation agricole*]],CertifiedCrop[1. Identifiant interne d’exploitation agricole*],0)),FALSE,TRUE))</f>
        <v>1</v>
      </c>
      <c r="AE197" s="186" t="b">
        <f>IF(ISBLANK(GroupMember[[#This Row],[1. Identifiant interne d’exploitation agricole*]]),"",IF(ISERROR(MATCH(GroupMember[[#This Row],[1. Identifiant interne d’exploitation agricole*]],FarmUnit[1. Identifiant interne d’exploitation agricole*],0)),FALSE,TRUE))</f>
        <v>1</v>
      </c>
      <c r="AF197" s="187" t="str">
        <f t="shared" si="12"/>
        <v>HYPPOLITE YANN</v>
      </c>
      <c r="AG197" s="188" t="str">
        <f t="shared" si="13"/>
        <v>20/1/2022</v>
      </c>
      <c r="AH197" s="189">
        <f t="shared" si="15"/>
        <v>4</v>
      </c>
      <c r="AI197" s="190">
        <f t="shared" si="14"/>
        <v>0</v>
      </c>
    </row>
    <row r="198" spans="1:35" s="191" customFormat="1" ht="13.5" x14ac:dyDescent="0.25">
      <c r="A198" s="151" t="s">
        <v>1381</v>
      </c>
      <c r="B198" s="151" t="s">
        <v>667</v>
      </c>
      <c r="C198" s="151" t="s">
        <v>1381</v>
      </c>
      <c r="D198" s="151" t="s">
        <v>1097</v>
      </c>
      <c r="E198" s="151" t="s">
        <v>669</v>
      </c>
      <c r="F198" s="151" t="s">
        <v>669</v>
      </c>
      <c r="G198" s="151" t="s">
        <v>670</v>
      </c>
      <c r="H198" s="181">
        <v>2.79</v>
      </c>
      <c r="I198" s="164" t="s">
        <v>2405</v>
      </c>
      <c r="J198" s="151">
        <v>1</v>
      </c>
      <c r="K198" s="182">
        <v>2021</v>
      </c>
      <c r="L198" s="151" t="s">
        <v>1238</v>
      </c>
      <c r="M198" s="151" t="s">
        <v>1251</v>
      </c>
      <c r="N198" s="183" t="s">
        <v>1382</v>
      </c>
      <c r="O198" s="164" t="s">
        <v>2404</v>
      </c>
      <c r="P198" s="151" t="s">
        <v>674</v>
      </c>
      <c r="Q198" s="182">
        <v>1985</v>
      </c>
      <c r="R198" s="151">
        <v>8</v>
      </c>
      <c r="S198" s="151"/>
      <c r="T198" s="151"/>
      <c r="U198" s="151"/>
      <c r="V198" s="151"/>
      <c r="W198" s="151"/>
      <c r="X198" s="182">
        <v>0</v>
      </c>
      <c r="Y198" s="182">
        <v>0</v>
      </c>
      <c r="Z198" s="184" t="s">
        <v>1101</v>
      </c>
      <c r="AA198" s="168">
        <v>2022</v>
      </c>
      <c r="AB198" s="185">
        <v>1</v>
      </c>
      <c r="AC198" s="185">
        <v>14</v>
      </c>
      <c r="AD198" s="186" t="b">
        <f>IF(ISBLANK(GroupMember[[#This Row],[1. Identifiant interne d’exploitation agricole*]]),"",IF(ISERROR(MATCH(GroupMember[[#This Row],[1. Identifiant interne d’exploitation agricole*]],CertifiedCrop[1. Identifiant interne d’exploitation agricole*],0)),FALSE,TRUE))</f>
        <v>1</v>
      </c>
      <c r="AE198" s="186" t="b">
        <f>IF(ISBLANK(GroupMember[[#This Row],[1. Identifiant interne d’exploitation agricole*]]),"",IF(ISERROR(MATCH(GroupMember[[#This Row],[1. Identifiant interne d’exploitation agricole*]],FarmUnit[1. Identifiant interne d’exploitation agricole*],0)),FALSE,TRUE))</f>
        <v>1</v>
      </c>
      <c r="AF198" s="187" t="str">
        <f t="shared" si="12"/>
        <v>LEVIS SOME</v>
      </c>
      <c r="AG198" s="188" t="str">
        <f t="shared" si="13"/>
        <v>14/1/2022</v>
      </c>
      <c r="AH198" s="189">
        <f t="shared" si="15"/>
        <v>2</v>
      </c>
      <c r="AI198" s="190">
        <f t="shared" si="14"/>
        <v>0</v>
      </c>
    </row>
    <row r="199" spans="1:35" s="191" customFormat="1" ht="25.5" x14ac:dyDescent="0.25">
      <c r="A199" s="151" t="s">
        <v>1383</v>
      </c>
      <c r="B199" s="151" t="s">
        <v>667</v>
      </c>
      <c r="C199" s="151" t="s">
        <v>1383</v>
      </c>
      <c r="D199" s="151" t="s">
        <v>1097</v>
      </c>
      <c r="E199" s="151" t="s">
        <v>669</v>
      </c>
      <c r="F199" s="151" t="s">
        <v>669</v>
      </c>
      <c r="G199" s="151" t="s">
        <v>670</v>
      </c>
      <c r="H199" s="181">
        <v>2.73</v>
      </c>
      <c r="I199" s="164" t="s">
        <v>2405</v>
      </c>
      <c r="J199" s="151">
        <v>1</v>
      </c>
      <c r="K199" s="182">
        <v>2021</v>
      </c>
      <c r="L199" s="151" t="s">
        <v>1384</v>
      </c>
      <c r="M199" s="151" t="s">
        <v>1385</v>
      </c>
      <c r="N199" s="183" t="s">
        <v>1386</v>
      </c>
      <c r="O199" s="151" t="s">
        <v>1387</v>
      </c>
      <c r="P199" s="151" t="s">
        <v>674</v>
      </c>
      <c r="Q199" s="182">
        <v>1990</v>
      </c>
      <c r="R199" s="151">
        <v>9</v>
      </c>
      <c r="S199" s="151"/>
      <c r="T199" s="151"/>
      <c r="U199" s="151"/>
      <c r="V199" s="151"/>
      <c r="W199" s="151"/>
      <c r="X199" s="182">
        <v>0</v>
      </c>
      <c r="Y199" s="182">
        <v>0</v>
      </c>
      <c r="Z199" s="184" t="s">
        <v>1101</v>
      </c>
      <c r="AA199" s="168">
        <v>2022</v>
      </c>
      <c r="AB199" s="185">
        <v>1</v>
      </c>
      <c r="AC199" s="185">
        <v>6</v>
      </c>
      <c r="AD199" s="186" t="b">
        <f>IF(ISBLANK(GroupMember[[#This Row],[1. Identifiant interne d’exploitation agricole*]]),"",IF(ISERROR(MATCH(GroupMember[[#This Row],[1. Identifiant interne d’exploitation agricole*]],CertifiedCrop[1. Identifiant interne d’exploitation agricole*],0)),FALSE,TRUE))</f>
        <v>1</v>
      </c>
      <c r="AE199" s="186" t="b">
        <f>IF(ISBLANK(GroupMember[[#This Row],[1. Identifiant interne d’exploitation agricole*]]),"",IF(ISERROR(MATCH(GroupMember[[#This Row],[1. Identifiant interne d’exploitation agricole*]],FarmUnit[1. Identifiant interne d’exploitation agricole*],0)),FALSE,TRUE))</f>
        <v>1</v>
      </c>
      <c r="AF199" s="187" t="str">
        <f t="shared" si="12"/>
        <v>ETIENNE BADO</v>
      </c>
      <c r="AG199" s="188" t="str">
        <f t="shared" si="13"/>
        <v>6/1/2022</v>
      </c>
      <c r="AH199" s="189">
        <f t="shared" si="15"/>
        <v>3</v>
      </c>
      <c r="AI199" s="190">
        <f t="shared" si="14"/>
        <v>0</v>
      </c>
    </row>
    <row r="200" spans="1:35" s="191" customFormat="1" ht="13.5" x14ac:dyDescent="0.25">
      <c r="A200" s="151" t="s">
        <v>1388</v>
      </c>
      <c r="B200" s="151" t="s">
        <v>667</v>
      </c>
      <c r="C200" s="151" t="s">
        <v>1388</v>
      </c>
      <c r="D200" s="151" t="s">
        <v>1097</v>
      </c>
      <c r="E200" s="151" t="s">
        <v>669</v>
      </c>
      <c r="F200" s="151" t="s">
        <v>669</v>
      </c>
      <c r="G200" s="151" t="s">
        <v>670</v>
      </c>
      <c r="H200" s="181">
        <v>4.33</v>
      </c>
      <c r="I200" s="164" t="s">
        <v>2405</v>
      </c>
      <c r="J200" s="151">
        <v>1</v>
      </c>
      <c r="K200" s="182">
        <v>2021</v>
      </c>
      <c r="L200" s="151" t="s">
        <v>1389</v>
      </c>
      <c r="M200" s="151" t="s">
        <v>1202</v>
      </c>
      <c r="N200" s="183" t="s">
        <v>1390</v>
      </c>
      <c r="O200" s="164" t="s">
        <v>2404</v>
      </c>
      <c r="P200" s="151" t="s">
        <v>674</v>
      </c>
      <c r="Q200" s="182">
        <v>1997</v>
      </c>
      <c r="R200" s="151">
        <v>3</v>
      </c>
      <c r="S200" s="151"/>
      <c r="T200" s="151"/>
      <c r="U200" s="151"/>
      <c r="V200" s="151"/>
      <c r="W200" s="151"/>
      <c r="X200" s="182">
        <v>0</v>
      </c>
      <c r="Y200" s="182">
        <v>0</v>
      </c>
      <c r="Z200" s="184" t="s">
        <v>1101</v>
      </c>
      <c r="AA200" s="168">
        <v>2022</v>
      </c>
      <c r="AB200" s="185">
        <v>1</v>
      </c>
      <c r="AC200" s="185">
        <v>20</v>
      </c>
      <c r="AD200" s="186" t="b">
        <f>IF(ISBLANK(GroupMember[[#This Row],[1. Identifiant interne d’exploitation agricole*]]),"",IF(ISERROR(MATCH(GroupMember[[#This Row],[1. Identifiant interne d’exploitation agricole*]],CertifiedCrop[1. Identifiant interne d’exploitation agricole*],0)),FALSE,TRUE))</f>
        <v>1</v>
      </c>
      <c r="AE200" s="186" t="b">
        <f>IF(ISBLANK(GroupMember[[#This Row],[1. Identifiant interne d’exploitation agricole*]]),"",IF(ISERROR(MATCH(GroupMember[[#This Row],[1. Identifiant interne d’exploitation agricole*]],FarmUnit[1. Identifiant interne d’exploitation agricole*],0)),FALSE,TRUE))</f>
        <v>1</v>
      </c>
      <c r="AF200" s="187" t="str">
        <f t="shared" si="12"/>
        <v>MOUSTAPHA SAWADOGO</v>
      </c>
      <c r="AG200" s="188" t="str">
        <f t="shared" si="13"/>
        <v>20/1/2022</v>
      </c>
      <c r="AH200" s="189">
        <f t="shared" si="15"/>
        <v>4</v>
      </c>
      <c r="AI200" s="190">
        <f t="shared" si="14"/>
        <v>0</v>
      </c>
    </row>
    <row r="201" spans="1:35" s="191" customFormat="1" ht="13.5" x14ac:dyDescent="0.25">
      <c r="A201" s="151" t="s">
        <v>1391</v>
      </c>
      <c r="B201" s="151" t="s">
        <v>667</v>
      </c>
      <c r="C201" s="151" t="s">
        <v>1391</v>
      </c>
      <c r="D201" s="151" t="s">
        <v>1097</v>
      </c>
      <c r="E201" s="151" t="s">
        <v>669</v>
      </c>
      <c r="F201" s="151" t="s">
        <v>669</v>
      </c>
      <c r="G201" s="151" t="s">
        <v>670</v>
      </c>
      <c r="H201" s="181">
        <v>2.94</v>
      </c>
      <c r="I201" s="164" t="s">
        <v>2405</v>
      </c>
      <c r="J201" s="151">
        <v>1</v>
      </c>
      <c r="K201" s="182">
        <v>2021</v>
      </c>
      <c r="L201" s="151" t="s">
        <v>1392</v>
      </c>
      <c r="M201" s="151" t="s">
        <v>1393</v>
      </c>
      <c r="N201" s="183" t="s">
        <v>1394</v>
      </c>
      <c r="O201" s="164" t="s">
        <v>2404</v>
      </c>
      <c r="P201" s="151" t="s">
        <v>674</v>
      </c>
      <c r="Q201" s="182">
        <v>1995</v>
      </c>
      <c r="R201" s="151">
        <v>1</v>
      </c>
      <c r="S201" s="151"/>
      <c r="T201" s="151"/>
      <c r="U201" s="151"/>
      <c r="V201" s="151"/>
      <c r="W201" s="151"/>
      <c r="X201" s="182">
        <v>0</v>
      </c>
      <c r="Y201" s="182">
        <v>0</v>
      </c>
      <c r="Z201" s="184" t="s">
        <v>1101</v>
      </c>
      <c r="AA201" s="168">
        <v>2022</v>
      </c>
      <c r="AB201" s="185">
        <v>1</v>
      </c>
      <c r="AC201" s="185">
        <v>19</v>
      </c>
      <c r="AD201" s="186" t="b">
        <f>IF(ISBLANK(GroupMember[[#This Row],[1. Identifiant interne d’exploitation agricole*]]),"",IF(ISERROR(MATCH(GroupMember[[#This Row],[1. Identifiant interne d’exploitation agricole*]],CertifiedCrop[1. Identifiant interne d’exploitation agricole*],0)),FALSE,TRUE))</f>
        <v>1</v>
      </c>
      <c r="AE201" s="186" t="b">
        <f>IF(ISBLANK(GroupMember[[#This Row],[1. Identifiant interne d’exploitation agricole*]]),"",IF(ISERROR(MATCH(GroupMember[[#This Row],[1. Identifiant interne d’exploitation agricole*]],FarmUnit[1. Identifiant interne d’exploitation agricole*],0)),FALSE,TRUE))</f>
        <v>1</v>
      </c>
      <c r="AF201" s="187" t="str">
        <f t="shared" si="12"/>
        <v>MARCEL ZOUMA</v>
      </c>
      <c r="AG201" s="188" t="str">
        <f t="shared" si="13"/>
        <v>19/1/2022</v>
      </c>
      <c r="AH201" s="189">
        <f t="shared" si="15"/>
        <v>2</v>
      </c>
      <c r="AI201" s="190">
        <f t="shared" si="14"/>
        <v>0</v>
      </c>
    </row>
    <row r="202" spans="1:35" s="191" customFormat="1" ht="13.5" x14ac:dyDescent="0.25">
      <c r="A202" s="151" t="s">
        <v>1395</v>
      </c>
      <c r="B202" s="151" t="s">
        <v>667</v>
      </c>
      <c r="C202" s="151" t="s">
        <v>1395</v>
      </c>
      <c r="D202" s="151" t="s">
        <v>1097</v>
      </c>
      <c r="E202" s="151" t="s">
        <v>669</v>
      </c>
      <c r="F202" s="151" t="s">
        <v>669</v>
      </c>
      <c r="G202" s="151" t="s">
        <v>670</v>
      </c>
      <c r="H202" s="181">
        <v>3.83</v>
      </c>
      <c r="I202" s="164" t="s">
        <v>2405</v>
      </c>
      <c r="J202" s="151">
        <v>2</v>
      </c>
      <c r="K202" s="182">
        <v>2021</v>
      </c>
      <c r="L202" s="151" t="s">
        <v>1150</v>
      </c>
      <c r="M202" s="151" t="s">
        <v>954</v>
      </c>
      <c r="N202" s="183" t="s">
        <v>1396</v>
      </c>
      <c r="O202" s="151" t="s">
        <v>1397</v>
      </c>
      <c r="P202" s="151" t="s">
        <v>674</v>
      </c>
      <c r="Q202" s="182">
        <v>1996</v>
      </c>
      <c r="R202" s="151">
        <v>6</v>
      </c>
      <c r="S202" s="151"/>
      <c r="T202" s="151"/>
      <c r="U202" s="151"/>
      <c r="V202" s="151"/>
      <c r="W202" s="151"/>
      <c r="X202" s="182">
        <v>0</v>
      </c>
      <c r="Y202" s="182">
        <v>0</v>
      </c>
      <c r="Z202" s="184" t="s">
        <v>1101</v>
      </c>
      <c r="AA202" s="168">
        <v>2022</v>
      </c>
      <c r="AB202" s="185">
        <v>1</v>
      </c>
      <c r="AC202" s="185">
        <v>20</v>
      </c>
      <c r="AD202" s="186" t="b">
        <f>IF(ISBLANK(GroupMember[[#This Row],[1. Identifiant interne d’exploitation agricole*]]),"",IF(ISERROR(MATCH(GroupMember[[#This Row],[1. Identifiant interne d’exploitation agricole*]],CertifiedCrop[1. Identifiant interne d’exploitation agricole*],0)),FALSE,TRUE))</f>
        <v>1</v>
      </c>
      <c r="AE202" s="186" t="b">
        <f>IF(ISBLANK(GroupMember[[#This Row],[1. Identifiant interne d’exploitation agricole*]]),"",IF(ISERROR(MATCH(GroupMember[[#This Row],[1. Identifiant interne d’exploitation agricole*]],FarmUnit[1. Identifiant interne d’exploitation agricole*],0)),FALSE,TRUE))</f>
        <v>1</v>
      </c>
      <c r="AF202" s="187" t="str">
        <f t="shared" si="12"/>
        <v>KOUAKOU  KANGA</v>
      </c>
      <c r="AG202" s="188" t="str">
        <f t="shared" si="13"/>
        <v>20/1/2022</v>
      </c>
      <c r="AH202" s="189">
        <f t="shared" si="15"/>
        <v>4</v>
      </c>
      <c r="AI202" s="190">
        <f t="shared" si="14"/>
        <v>0</v>
      </c>
    </row>
    <row r="203" spans="1:35" s="191" customFormat="1" ht="13.5" x14ac:dyDescent="0.25">
      <c r="A203" s="151" t="s">
        <v>1398</v>
      </c>
      <c r="B203" s="151" t="s">
        <v>667</v>
      </c>
      <c r="C203" s="151" t="s">
        <v>1398</v>
      </c>
      <c r="D203" s="151" t="s">
        <v>1097</v>
      </c>
      <c r="E203" s="151" t="s">
        <v>669</v>
      </c>
      <c r="F203" s="151" t="s">
        <v>669</v>
      </c>
      <c r="G203" s="151" t="s">
        <v>670</v>
      </c>
      <c r="H203" s="181">
        <v>6.25</v>
      </c>
      <c r="I203" s="164" t="s">
        <v>2405</v>
      </c>
      <c r="J203" s="151">
        <v>1</v>
      </c>
      <c r="K203" s="182">
        <v>2021</v>
      </c>
      <c r="L203" s="151" t="s">
        <v>1399</v>
      </c>
      <c r="M203" s="151" t="s">
        <v>1198</v>
      </c>
      <c r="N203" s="183" t="s">
        <v>1400</v>
      </c>
      <c r="O203" s="164" t="s">
        <v>2404</v>
      </c>
      <c r="P203" s="151" t="s">
        <v>674</v>
      </c>
      <c r="Q203" s="182">
        <v>1971</v>
      </c>
      <c r="R203" s="151">
        <v>8</v>
      </c>
      <c r="S203" s="151"/>
      <c r="T203" s="151"/>
      <c r="U203" s="151"/>
      <c r="V203" s="151"/>
      <c r="W203" s="151"/>
      <c r="X203" s="182">
        <v>2</v>
      </c>
      <c r="Y203" s="182">
        <v>0</v>
      </c>
      <c r="Z203" s="184" t="s">
        <v>1101</v>
      </c>
      <c r="AA203" s="168">
        <v>2022</v>
      </c>
      <c r="AB203" s="185">
        <v>2</v>
      </c>
      <c r="AC203" s="185">
        <v>5</v>
      </c>
      <c r="AD203" s="186" t="b">
        <f>IF(ISBLANK(GroupMember[[#This Row],[1. Identifiant interne d’exploitation agricole*]]),"",IF(ISERROR(MATCH(GroupMember[[#This Row],[1. Identifiant interne d’exploitation agricole*]],CertifiedCrop[1. Identifiant interne d’exploitation agricole*],0)),FALSE,TRUE))</f>
        <v>1</v>
      </c>
      <c r="AE203" s="186" t="b">
        <f>IF(ISBLANK(GroupMember[[#This Row],[1. Identifiant interne d’exploitation agricole*]]),"",IF(ISERROR(MATCH(GroupMember[[#This Row],[1. Identifiant interne d’exploitation agricole*]],FarmUnit[1. Identifiant interne d’exploitation agricole*],0)),FALSE,TRUE))</f>
        <v>1</v>
      </c>
      <c r="AF203" s="187" t="str">
        <f t="shared" si="12"/>
        <v>MOUMINI OUEDRAOGO</v>
      </c>
      <c r="AG203" s="188" t="str">
        <f t="shared" si="13"/>
        <v>5/2/2022</v>
      </c>
      <c r="AH203" s="189">
        <f t="shared" si="15"/>
        <v>2</v>
      </c>
      <c r="AI203" s="190">
        <f t="shared" si="14"/>
        <v>2</v>
      </c>
    </row>
    <row r="204" spans="1:35" s="191" customFormat="1" ht="13.5" x14ac:dyDescent="0.25">
      <c r="A204" s="151" t="s">
        <v>1401</v>
      </c>
      <c r="B204" s="151" t="s">
        <v>667</v>
      </c>
      <c r="C204" s="151" t="s">
        <v>1401</v>
      </c>
      <c r="D204" s="151" t="s">
        <v>1097</v>
      </c>
      <c r="E204" s="151" t="s">
        <v>669</v>
      </c>
      <c r="F204" s="151" t="s">
        <v>669</v>
      </c>
      <c r="G204" s="151" t="s">
        <v>670</v>
      </c>
      <c r="H204" s="181">
        <v>4</v>
      </c>
      <c r="I204" s="164" t="s">
        <v>2405</v>
      </c>
      <c r="J204" s="151">
        <v>1</v>
      </c>
      <c r="K204" s="182">
        <v>2021</v>
      </c>
      <c r="L204" s="151" t="s">
        <v>1402</v>
      </c>
      <c r="M204" s="151" t="s">
        <v>1198</v>
      </c>
      <c r="N204" s="183" t="s">
        <v>1403</v>
      </c>
      <c r="O204" s="164" t="s">
        <v>2404</v>
      </c>
      <c r="P204" s="151" t="s">
        <v>674</v>
      </c>
      <c r="Q204" s="182">
        <v>1982</v>
      </c>
      <c r="R204" s="151">
        <v>4</v>
      </c>
      <c r="S204" s="151"/>
      <c r="T204" s="151"/>
      <c r="U204" s="151"/>
      <c r="V204" s="151"/>
      <c r="W204" s="151"/>
      <c r="X204" s="182">
        <v>0</v>
      </c>
      <c r="Y204" s="182">
        <v>0</v>
      </c>
      <c r="Z204" s="184" t="s">
        <v>1101</v>
      </c>
      <c r="AA204" s="168">
        <v>2022</v>
      </c>
      <c r="AB204" s="185">
        <v>1</v>
      </c>
      <c r="AC204" s="185">
        <v>31</v>
      </c>
      <c r="AD204" s="186" t="b">
        <f>IF(ISBLANK(GroupMember[[#This Row],[1. Identifiant interne d’exploitation agricole*]]),"",IF(ISERROR(MATCH(GroupMember[[#This Row],[1. Identifiant interne d’exploitation agricole*]],CertifiedCrop[1. Identifiant interne d’exploitation agricole*],0)),FALSE,TRUE))</f>
        <v>1</v>
      </c>
      <c r="AE204" s="186" t="b">
        <f>IF(ISBLANK(GroupMember[[#This Row],[1. Identifiant interne d’exploitation agricole*]]),"",IF(ISERROR(MATCH(GroupMember[[#This Row],[1. Identifiant interne d’exploitation agricole*]],FarmUnit[1. Identifiant interne d’exploitation agricole*],0)),FALSE,TRUE))</f>
        <v>1</v>
      </c>
      <c r="AF204" s="187" t="str">
        <f t="shared" si="12"/>
        <v>ILIAS OUEDRAOGO</v>
      </c>
      <c r="AG204" s="188" t="str">
        <f t="shared" si="13"/>
        <v>31/1/2022</v>
      </c>
      <c r="AH204" s="189">
        <f t="shared" si="15"/>
        <v>5</v>
      </c>
      <c r="AI204" s="190">
        <f t="shared" si="14"/>
        <v>0</v>
      </c>
    </row>
    <row r="205" spans="1:35" s="191" customFormat="1" ht="13.5" x14ac:dyDescent="0.25">
      <c r="A205" s="151" t="s">
        <v>1404</v>
      </c>
      <c r="B205" s="151" t="s">
        <v>667</v>
      </c>
      <c r="C205" s="151" t="s">
        <v>1404</v>
      </c>
      <c r="D205" s="151" t="s">
        <v>1097</v>
      </c>
      <c r="E205" s="151" t="s">
        <v>669</v>
      </c>
      <c r="F205" s="151" t="s">
        <v>669</v>
      </c>
      <c r="G205" s="151" t="s">
        <v>670</v>
      </c>
      <c r="H205" s="181">
        <v>3.0190000000000001</v>
      </c>
      <c r="I205" s="164" t="s">
        <v>2405</v>
      </c>
      <c r="J205" s="151">
        <v>1</v>
      </c>
      <c r="K205" s="182">
        <v>2021</v>
      </c>
      <c r="L205" s="151" t="s">
        <v>1405</v>
      </c>
      <c r="M205" s="151" t="s">
        <v>1406</v>
      </c>
      <c r="N205" s="183" t="s">
        <v>1407</v>
      </c>
      <c r="O205" s="164" t="s">
        <v>2404</v>
      </c>
      <c r="P205" s="151" t="s">
        <v>674</v>
      </c>
      <c r="Q205" s="182">
        <v>1974</v>
      </c>
      <c r="R205" s="151">
        <v>9</v>
      </c>
      <c r="S205" s="151"/>
      <c r="T205" s="151"/>
      <c r="U205" s="151"/>
      <c r="V205" s="151"/>
      <c r="W205" s="151"/>
      <c r="X205" s="182">
        <v>0</v>
      </c>
      <c r="Y205" s="182">
        <v>0</v>
      </c>
      <c r="Z205" s="184" t="s">
        <v>1101</v>
      </c>
      <c r="AA205" s="168">
        <v>2022</v>
      </c>
      <c r="AB205" s="185">
        <v>1</v>
      </c>
      <c r="AC205" s="185">
        <v>14</v>
      </c>
      <c r="AD205" s="186" t="b">
        <f>IF(ISBLANK(GroupMember[[#This Row],[1. Identifiant interne d’exploitation agricole*]]),"",IF(ISERROR(MATCH(GroupMember[[#This Row],[1. Identifiant interne d’exploitation agricole*]],CertifiedCrop[1. Identifiant interne d’exploitation agricole*],0)),FALSE,TRUE))</f>
        <v>1</v>
      </c>
      <c r="AE205" s="186" t="b">
        <f>IF(ISBLANK(GroupMember[[#This Row],[1. Identifiant interne d’exploitation agricole*]]),"",IF(ISERROR(MATCH(GroupMember[[#This Row],[1. Identifiant interne d’exploitation agricole*]],FarmUnit[1. Identifiant interne d’exploitation agricole*],0)),FALSE,TRUE))</f>
        <v>1</v>
      </c>
      <c r="AF205" s="187" t="str">
        <f t="shared" si="12"/>
        <v>AKISSI ROSE NIAMIEN</v>
      </c>
      <c r="AG205" s="188" t="str">
        <f t="shared" si="13"/>
        <v>14/1/2022</v>
      </c>
      <c r="AH205" s="189">
        <f t="shared" si="15"/>
        <v>2</v>
      </c>
      <c r="AI205" s="190">
        <f t="shared" si="14"/>
        <v>0</v>
      </c>
    </row>
    <row r="206" spans="1:35" s="191" customFormat="1" ht="13.5" x14ac:dyDescent="0.25">
      <c r="A206" s="151" t="s">
        <v>1408</v>
      </c>
      <c r="B206" s="151" t="s">
        <v>667</v>
      </c>
      <c r="C206" s="151" t="s">
        <v>1408</v>
      </c>
      <c r="D206" s="151" t="s">
        <v>1097</v>
      </c>
      <c r="E206" s="151" t="s">
        <v>669</v>
      </c>
      <c r="F206" s="151" t="s">
        <v>669</v>
      </c>
      <c r="G206" s="151" t="s">
        <v>670</v>
      </c>
      <c r="H206" s="181">
        <v>5.2799999999999994</v>
      </c>
      <c r="I206" s="164" t="s">
        <v>2405</v>
      </c>
      <c r="J206" s="151">
        <v>1</v>
      </c>
      <c r="K206" s="182">
        <v>2021</v>
      </c>
      <c r="L206" s="151" t="s">
        <v>1201</v>
      </c>
      <c r="M206" s="151" t="s">
        <v>1409</v>
      </c>
      <c r="N206" s="183" t="s">
        <v>1410</v>
      </c>
      <c r="O206" s="164" t="s">
        <v>2404</v>
      </c>
      <c r="P206" s="151" t="s">
        <v>674</v>
      </c>
      <c r="Q206" s="182">
        <v>1961</v>
      </c>
      <c r="R206" s="151">
        <v>6</v>
      </c>
      <c r="S206" s="151"/>
      <c r="T206" s="151"/>
      <c r="U206" s="151"/>
      <c r="V206" s="151"/>
      <c r="W206" s="151"/>
      <c r="X206" s="182">
        <v>0</v>
      </c>
      <c r="Y206" s="182">
        <v>0</v>
      </c>
      <c r="Z206" s="184" t="s">
        <v>1101</v>
      </c>
      <c r="AA206" s="168">
        <v>2022</v>
      </c>
      <c r="AB206" s="185">
        <v>2</v>
      </c>
      <c r="AC206" s="185">
        <v>9</v>
      </c>
      <c r="AD206" s="186" t="b">
        <f>IF(ISBLANK(GroupMember[[#This Row],[1. Identifiant interne d’exploitation agricole*]]),"",IF(ISERROR(MATCH(GroupMember[[#This Row],[1. Identifiant interne d’exploitation agricole*]],CertifiedCrop[1. Identifiant interne d’exploitation agricole*],0)),FALSE,TRUE))</f>
        <v>1</v>
      </c>
      <c r="AE206" s="186" t="b">
        <f>IF(ISBLANK(GroupMember[[#This Row],[1. Identifiant interne d’exploitation agricole*]]),"",IF(ISERROR(MATCH(GroupMember[[#This Row],[1. Identifiant interne d’exploitation agricole*]],FarmUnit[1. Identifiant interne d’exploitation agricole*],0)),FALSE,TRUE))</f>
        <v>1</v>
      </c>
      <c r="AF206" s="187" t="str">
        <f t="shared" si="12"/>
        <v>SEYDOU KINDO</v>
      </c>
      <c r="AG206" s="188" t="str">
        <f t="shared" si="13"/>
        <v>9/2/2022</v>
      </c>
      <c r="AH206" s="189">
        <f t="shared" si="15"/>
        <v>3</v>
      </c>
      <c r="AI206" s="190">
        <f t="shared" si="14"/>
        <v>0</v>
      </c>
    </row>
    <row r="207" spans="1:35" s="191" customFormat="1" ht="13.5" x14ac:dyDescent="0.25">
      <c r="A207" s="151" t="s">
        <v>1411</v>
      </c>
      <c r="B207" s="151" t="s">
        <v>667</v>
      </c>
      <c r="C207" s="151" t="s">
        <v>1411</v>
      </c>
      <c r="D207" s="151" t="s">
        <v>1097</v>
      </c>
      <c r="E207" s="151" t="s">
        <v>669</v>
      </c>
      <c r="F207" s="151" t="s">
        <v>669</v>
      </c>
      <c r="G207" s="151" t="s">
        <v>670</v>
      </c>
      <c r="H207" s="181">
        <v>2.59</v>
      </c>
      <c r="I207" s="164" t="s">
        <v>2405</v>
      </c>
      <c r="J207" s="151">
        <v>1</v>
      </c>
      <c r="K207" s="182">
        <v>2021</v>
      </c>
      <c r="L207" s="151" t="s">
        <v>1412</v>
      </c>
      <c r="M207" s="151" t="s">
        <v>1058</v>
      </c>
      <c r="N207" s="164" t="s">
        <v>2404</v>
      </c>
      <c r="O207" s="164" t="s">
        <v>2404</v>
      </c>
      <c r="P207" s="151" t="s">
        <v>674</v>
      </c>
      <c r="Q207" s="182">
        <v>1984</v>
      </c>
      <c r="R207" s="151">
        <v>8</v>
      </c>
      <c r="S207" s="151"/>
      <c r="T207" s="151"/>
      <c r="U207" s="151"/>
      <c r="V207" s="151"/>
      <c r="W207" s="151"/>
      <c r="X207" s="182">
        <v>0</v>
      </c>
      <c r="Y207" s="182">
        <v>0</v>
      </c>
      <c r="Z207" s="184" t="s">
        <v>1101</v>
      </c>
      <c r="AA207" s="168">
        <v>2022</v>
      </c>
      <c r="AB207" s="185">
        <v>1</v>
      </c>
      <c r="AC207" s="185">
        <v>21</v>
      </c>
      <c r="AD207" s="186" t="b">
        <f>IF(ISBLANK(GroupMember[[#This Row],[1. Identifiant interne d’exploitation agricole*]]),"",IF(ISERROR(MATCH(GroupMember[[#This Row],[1. Identifiant interne d’exploitation agricole*]],CertifiedCrop[1. Identifiant interne d’exploitation agricole*],0)),FALSE,TRUE))</f>
        <v>1</v>
      </c>
      <c r="AE207" s="186" t="b">
        <f>IF(ISBLANK(GroupMember[[#This Row],[1. Identifiant interne d’exploitation agricole*]]),"",IF(ISERROR(MATCH(GroupMember[[#This Row],[1. Identifiant interne d’exploitation agricole*]],FarmUnit[1. Identifiant interne d’exploitation agricole*],0)),FALSE,TRUE))</f>
        <v>1</v>
      </c>
      <c r="AF207" s="187" t="str">
        <f t="shared" si="12"/>
        <v>VINCENT KAMBOU</v>
      </c>
      <c r="AG207" s="188" t="str">
        <f t="shared" si="13"/>
        <v>21/1/2022</v>
      </c>
      <c r="AH207" s="189">
        <f t="shared" si="15"/>
        <v>4</v>
      </c>
      <c r="AI207" s="190">
        <f t="shared" si="14"/>
        <v>0</v>
      </c>
    </row>
    <row r="208" spans="1:35" s="191" customFormat="1" ht="13.5" x14ac:dyDescent="0.25">
      <c r="A208" s="151" t="s">
        <v>1413</v>
      </c>
      <c r="B208" s="151" t="s">
        <v>667</v>
      </c>
      <c r="C208" s="151" t="s">
        <v>1413</v>
      </c>
      <c r="D208" s="151" t="s">
        <v>1097</v>
      </c>
      <c r="E208" s="151" t="s">
        <v>669</v>
      </c>
      <c r="F208" s="151" t="s">
        <v>669</v>
      </c>
      <c r="G208" s="151" t="s">
        <v>670</v>
      </c>
      <c r="H208" s="181">
        <v>4.5410000000000004</v>
      </c>
      <c r="I208" s="164" t="s">
        <v>2405</v>
      </c>
      <c r="J208" s="151">
        <v>2</v>
      </c>
      <c r="K208" s="182">
        <v>2021</v>
      </c>
      <c r="L208" s="151" t="s">
        <v>1414</v>
      </c>
      <c r="M208" s="151" t="s">
        <v>1020</v>
      </c>
      <c r="N208" s="183" t="s">
        <v>1415</v>
      </c>
      <c r="O208" s="164" t="s">
        <v>2404</v>
      </c>
      <c r="P208" s="151" t="s">
        <v>674</v>
      </c>
      <c r="Q208" s="182">
        <v>1994</v>
      </c>
      <c r="R208" s="151">
        <v>1</v>
      </c>
      <c r="S208" s="151"/>
      <c r="T208" s="151"/>
      <c r="U208" s="151"/>
      <c r="V208" s="151"/>
      <c r="W208" s="151"/>
      <c r="X208" s="182">
        <v>0</v>
      </c>
      <c r="Y208" s="182">
        <v>0</v>
      </c>
      <c r="Z208" s="184" t="s">
        <v>1101</v>
      </c>
      <c r="AA208" s="168">
        <v>2022</v>
      </c>
      <c r="AB208" s="185">
        <v>1</v>
      </c>
      <c r="AC208" s="185">
        <v>17</v>
      </c>
      <c r="AD208" s="186" t="b">
        <f>IF(ISBLANK(GroupMember[[#This Row],[1. Identifiant interne d’exploitation agricole*]]),"",IF(ISERROR(MATCH(GroupMember[[#This Row],[1. Identifiant interne d’exploitation agricole*]],CertifiedCrop[1. Identifiant interne d’exploitation agricole*],0)),FALSE,TRUE))</f>
        <v>1</v>
      </c>
      <c r="AE208" s="186" t="b">
        <f>IF(ISBLANK(GroupMember[[#This Row],[1. Identifiant interne d’exploitation agricole*]]),"",IF(ISERROR(MATCH(GroupMember[[#This Row],[1. Identifiant interne d’exploitation agricole*]],FarmUnit[1. Identifiant interne d’exploitation agricole*],0)),FALSE,TRUE))</f>
        <v>1</v>
      </c>
      <c r="AF208" s="187" t="str">
        <f t="shared" si="12"/>
        <v>MOISE ZONGO</v>
      </c>
      <c r="AG208" s="188" t="str">
        <f t="shared" si="13"/>
        <v>17/1/2022</v>
      </c>
      <c r="AH208" s="189">
        <f t="shared" si="15"/>
        <v>1</v>
      </c>
      <c r="AI208" s="190">
        <f t="shared" si="14"/>
        <v>0</v>
      </c>
    </row>
    <row r="209" spans="1:35" s="191" customFormat="1" ht="13.5" x14ac:dyDescent="0.25">
      <c r="A209" s="151" t="s">
        <v>1416</v>
      </c>
      <c r="B209" s="151" t="s">
        <v>667</v>
      </c>
      <c r="C209" s="151" t="s">
        <v>1416</v>
      </c>
      <c r="D209" s="151" t="s">
        <v>1097</v>
      </c>
      <c r="E209" s="151" t="s">
        <v>669</v>
      </c>
      <c r="F209" s="151" t="s">
        <v>669</v>
      </c>
      <c r="G209" s="151" t="s">
        <v>670</v>
      </c>
      <c r="H209" s="181">
        <v>4.49</v>
      </c>
      <c r="I209" s="164" t="s">
        <v>2405</v>
      </c>
      <c r="J209" s="151">
        <v>1</v>
      </c>
      <c r="K209" s="182">
        <v>2021</v>
      </c>
      <c r="L209" s="151" t="s">
        <v>1417</v>
      </c>
      <c r="M209" s="151" t="s">
        <v>1286</v>
      </c>
      <c r="N209" s="183" t="s">
        <v>1418</v>
      </c>
      <c r="O209" s="164" t="s">
        <v>2404</v>
      </c>
      <c r="P209" s="151" t="s">
        <v>674</v>
      </c>
      <c r="Q209" s="182">
        <v>1982</v>
      </c>
      <c r="R209" s="151">
        <v>2</v>
      </c>
      <c r="S209" s="151"/>
      <c r="T209" s="151"/>
      <c r="U209" s="151"/>
      <c r="V209" s="151"/>
      <c r="W209" s="151"/>
      <c r="X209" s="182">
        <v>0</v>
      </c>
      <c r="Y209" s="182">
        <v>0</v>
      </c>
      <c r="Z209" s="184" t="s">
        <v>1101</v>
      </c>
      <c r="AA209" s="168">
        <v>2022</v>
      </c>
      <c r="AB209" s="185">
        <v>1</v>
      </c>
      <c r="AC209" s="185">
        <v>19</v>
      </c>
      <c r="AD209" s="186" t="b">
        <f>IF(ISBLANK(GroupMember[[#This Row],[1. Identifiant interne d’exploitation agricole*]]),"",IF(ISERROR(MATCH(GroupMember[[#This Row],[1. Identifiant interne d’exploitation agricole*]],CertifiedCrop[1. Identifiant interne d’exploitation agricole*],0)),FALSE,TRUE))</f>
        <v>1</v>
      </c>
      <c r="AE209" s="186" t="b">
        <f>IF(ISBLANK(GroupMember[[#This Row],[1. Identifiant interne d’exploitation agricole*]]),"",IF(ISERROR(MATCH(GroupMember[[#This Row],[1. Identifiant interne d’exploitation agricole*]],FarmUnit[1. Identifiant interne d’exploitation agricole*],0)),FALSE,TRUE))</f>
        <v>1</v>
      </c>
      <c r="AF209" s="187" t="str">
        <f t="shared" si="12"/>
        <v>JANVIER NANA</v>
      </c>
      <c r="AG209" s="188" t="str">
        <f t="shared" si="13"/>
        <v>19/1/2022</v>
      </c>
      <c r="AH209" s="189">
        <f t="shared" si="15"/>
        <v>2</v>
      </c>
      <c r="AI209" s="190">
        <f t="shared" si="14"/>
        <v>0</v>
      </c>
    </row>
    <row r="210" spans="1:35" s="191" customFormat="1" ht="13.5" x14ac:dyDescent="0.25">
      <c r="A210" s="151" t="s">
        <v>1419</v>
      </c>
      <c r="B210" s="151" t="s">
        <v>667</v>
      </c>
      <c r="C210" s="151" t="s">
        <v>1419</v>
      </c>
      <c r="D210" s="151" t="s">
        <v>1097</v>
      </c>
      <c r="E210" s="151" t="s">
        <v>669</v>
      </c>
      <c r="F210" s="151" t="s">
        <v>669</v>
      </c>
      <c r="G210" s="151" t="s">
        <v>670</v>
      </c>
      <c r="H210" s="181">
        <v>3.8</v>
      </c>
      <c r="I210" s="164" t="s">
        <v>2405</v>
      </c>
      <c r="J210" s="151">
        <v>1</v>
      </c>
      <c r="K210" s="182">
        <v>2021</v>
      </c>
      <c r="L210" s="151" t="s">
        <v>1420</v>
      </c>
      <c r="M210" s="151" t="s">
        <v>1409</v>
      </c>
      <c r="N210" s="183" t="s">
        <v>1421</v>
      </c>
      <c r="O210" s="164" t="s">
        <v>2404</v>
      </c>
      <c r="P210" s="151" t="s">
        <v>674</v>
      </c>
      <c r="Q210" s="182">
        <v>1974</v>
      </c>
      <c r="R210" s="151">
        <v>6</v>
      </c>
      <c r="S210" s="151"/>
      <c r="T210" s="151"/>
      <c r="U210" s="151"/>
      <c r="V210" s="151"/>
      <c r="W210" s="151"/>
      <c r="X210" s="182">
        <v>0</v>
      </c>
      <c r="Y210" s="182">
        <v>0</v>
      </c>
      <c r="Z210" s="184" t="s">
        <v>1101</v>
      </c>
      <c r="AA210" s="168">
        <v>2022</v>
      </c>
      <c r="AB210" s="185">
        <v>2</v>
      </c>
      <c r="AC210" s="185">
        <v>9</v>
      </c>
      <c r="AD210" s="186" t="b">
        <f>IF(ISBLANK(GroupMember[[#This Row],[1. Identifiant interne d’exploitation agricole*]]),"",IF(ISERROR(MATCH(GroupMember[[#This Row],[1. Identifiant interne d’exploitation agricole*]],CertifiedCrop[1. Identifiant interne d’exploitation agricole*],0)),FALSE,TRUE))</f>
        <v>1</v>
      </c>
      <c r="AE210" s="186" t="b">
        <f>IF(ISBLANK(GroupMember[[#This Row],[1. Identifiant interne d’exploitation agricole*]]),"",IF(ISERROR(MATCH(GroupMember[[#This Row],[1. Identifiant interne d’exploitation agricole*]],FarmUnit[1. Identifiant interne d’exploitation agricole*],0)),FALSE,TRUE))</f>
        <v>1</v>
      </c>
      <c r="AF210" s="187" t="str">
        <f t="shared" si="12"/>
        <v>AZIZ KINDO</v>
      </c>
      <c r="AG210" s="188" t="str">
        <f t="shared" si="13"/>
        <v>9/2/2022</v>
      </c>
      <c r="AH210" s="189">
        <f t="shared" si="15"/>
        <v>3</v>
      </c>
      <c r="AI210" s="190">
        <f t="shared" si="14"/>
        <v>0</v>
      </c>
    </row>
    <row r="211" spans="1:35" s="191" customFormat="1" ht="25.5" x14ac:dyDescent="0.25">
      <c r="A211" s="151" t="s">
        <v>1422</v>
      </c>
      <c r="B211" s="151" t="s">
        <v>667</v>
      </c>
      <c r="C211" s="151" t="s">
        <v>1422</v>
      </c>
      <c r="D211" s="151" t="s">
        <v>1097</v>
      </c>
      <c r="E211" s="151" t="s">
        <v>669</v>
      </c>
      <c r="F211" s="151" t="s">
        <v>669</v>
      </c>
      <c r="G211" s="151" t="s">
        <v>670</v>
      </c>
      <c r="H211" s="181">
        <v>4.84</v>
      </c>
      <c r="I211" s="164" t="s">
        <v>2405</v>
      </c>
      <c r="J211" s="151">
        <v>1</v>
      </c>
      <c r="K211" s="182">
        <v>2021</v>
      </c>
      <c r="L211" s="151" t="s">
        <v>1423</v>
      </c>
      <c r="M211" s="151" t="s">
        <v>1424</v>
      </c>
      <c r="N211" s="183" t="s">
        <v>1425</v>
      </c>
      <c r="O211" s="164" t="s">
        <v>2404</v>
      </c>
      <c r="P211" s="151" t="s">
        <v>674</v>
      </c>
      <c r="Q211" s="182">
        <v>1972</v>
      </c>
      <c r="R211" s="151">
        <v>5</v>
      </c>
      <c r="S211" s="151"/>
      <c r="T211" s="151"/>
      <c r="U211" s="151"/>
      <c r="V211" s="151"/>
      <c r="W211" s="151"/>
      <c r="X211" s="182">
        <v>0</v>
      </c>
      <c r="Y211" s="182">
        <v>0</v>
      </c>
      <c r="Z211" s="184" t="s">
        <v>1101</v>
      </c>
      <c r="AA211" s="168">
        <v>2022</v>
      </c>
      <c r="AB211" s="185">
        <v>1</v>
      </c>
      <c r="AC211" s="185">
        <v>8</v>
      </c>
      <c r="AD211" s="186" t="b">
        <f>IF(ISBLANK(GroupMember[[#This Row],[1. Identifiant interne d’exploitation agricole*]]),"",IF(ISERROR(MATCH(GroupMember[[#This Row],[1. Identifiant interne d’exploitation agricole*]],CertifiedCrop[1. Identifiant interne d’exploitation agricole*],0)),FALSE,TRUE))</f>
        <v>1</v>
      </c>
      <c r="AE211" s="186" t="b">
        <f>IF(ISBLANK(GroupMember[[#This Row],[1. Identifiant interne d’exploitation agricole*]]),"",IF(ISERROR(MATCH(GroupMember[[#This Row],[1. Identifiant interne d’exploitation agricole*]],FarmUnit[1. Identifiant interne d’exploitation agricole*],0)),FALSE,TRUE))</f>
        <v>1</v>
      </c>
      <c r="AF211" s="187" t="str">
        <f t="shared" si="12"/>
        <v>KOURIDA RAYMOND GANDOU</v>
      </c>
      <c r="AG211" s="188" t="str">
        <f t="shared" si="13"/>
        <v>8/1/2022</v>
      </c>
      <c r="AH211" s="189">
        <f t="shared" si="15"/>
        <v>4</v>
      </c>
      <c r="AI211" s="190">
        <f t="shared" si="14"/>
        <v>0</v>
      </c>
    </row>
    <row r="212" spans="1:35" s="191" customFormat="1" ht="13.5" x14ac:dyDescent="0.25">
      <c r="A212" s="151" t="s">
        <v>1426</v>
      </c>
      <c r="B212" s="151" t="s">
        <v>667</v>
      </c>
      <c r="C212" s="151" t="s">
        <v>1426</v>
      </c>
      <c r="D212" s="151" t="s">
        <v>1097</v>
      </c>
      <c r="E212" s="151" t="s">
        <v>669</v>
      </c>
      <c r="F212" s="151" t="s">
        <v>669</v>
      </c>
      <c r="G212" s="151" t="s">
        <v>670</v>
      </c>
      <c r="H212" s="181">
        <v>3.3899999999999997</v>
      </c>
      <c r="I212" s="164" t="s">
        <v>2405</v>
      </c>
      <c r="J212" s="151">
        <v>2</v>
      </c>
      <c r="K212" s="182">
        <v>2021</v>
      </c>
      <c r="L212" s="151" t="s">
        <v>1427</v>
      </c>
      <c r="M212" s="151" t="s">
        <v>954</v>
      </c>
      <c r="N212" s="183" t="s">
        <v>1428</v>
      </c>
      <c r="O212" s="164" t="s">
        <v>2404</v>
      </c>
      <c r="P212" s="151" t="s">
        <v>674</v>
      </c>
      <c r="Q212" s="182">
        <v>1972</v>
      </c>
      <c r="R212" s="151">
        <v>8</v>
      </c>
      <c r="S212" s="151"/>
      <c r="T212" s="151"/>
      <c r="U212" s="151"/>
      <c r="V212" s="151"/>
      <c r="W212" s="151"/>
      <c r="X212" s="182">
        <v>2</v>
      </c>
      <c r="Y212" s="182">
        <v>0</v>
      </c>
      <c r="Z212" s="184" t="s">
        <v>1101</v>
      </c>
      <c r="AA212" s="168">
        <v>2022</v>
      </c>
      <c r="AB212" s="185">
        <v>1</v>
      </c>
      <c r="AC212" s="185">
        <v>21</v>
      </c>
      <c r="AD212" s="186" t="b">
        <f>IF(ISBLANK(GroupMember[[#This Row],[1. Identifiant interne d’exploitation agricole*]]),"",IF(ISERROR(MATCH(GroupMember[[#This Row],[1. Identifiant interne d’exploitation agricole*]],CertifiedCrop[1. Identifiant interne d’exploitation agricole*],0)),FALSE,TRUE))</f>
        <v>1</v>
      </c>
      <c r="AE212" s="186" t="b">
        <f>IF(ISBLANK(GroupMember[[#This Row],[1. Identifiant interne d’exploitation agricole*]]),"",IF(ISERROR(MATCH(GroupMember[[#This Row],[1. Identifiant interne d’exploitation agricole*]],FarmUnit[1. Identifiant interne d’exploitation agricole*],0)),FALSE,TRUE))</f>
        <v>1</v>
      </c>
      <c r="AF212" s="187" t="str">
        <f t="shared" si="12"/>
        <v>BROU MAXIME KANGA</v>
      </c>
      <c r="AG212" s="188" t="str">
        <f t="shared" si="13"/>
        <v>21/1/2022</v>
      </c>
      <c r="AH212" s="189">
        <f t="shared" si="15"/>
        <v>4</v>
      </c>
      <c r="AI212" s="190">
        <f t="shared" si="14"/>
        <v>2</v>
      </c>
    </row>
    <row r="213" spans="1:35" s="191" customFormat="1" ht="13.5" x14ac:dyDescent="0.25">
      <c r="A213" s="151" t="s">
        <v>1429</v>
      </c>
      <c r="B213" s="151" t="s">
        <v>667</v>
      </c>
      <c r="C213" s="151" t="s">
        <v>1429</v>
      </c>
      <c r="D213" s="151" t="s">
        <v>1097</v>
      </c>
      <c r="E213" s="151" t="s">
        <v>669</v>
      </c>
      <c r="F213" s="151" t="s">
        <v>669</v>
      </c>
      <c r="G213" s="151" t="s">
        <v>670</v>
      </c>
      <c r="H213" s="181">
        <v>3.8200000000000003</v>
      </c>
      <c r="I213" s="164" t="s">
        <v>2405</v>
      </c>
      <c r="J213" s="151">
        <v>1</v>
      </c>
      <c r="K213" s="182">
        <v>2021</v>
      </c>
      <c r="L213" s="151" t="s">
        <v>697</v>
      </c>
      <c r="M213" s="151" t="s">
        <v>1073</v>
      </c>
      <c r="N213" s="183" t="s">
        <v>1430</v>
      </c>
      <c r="O213" s="164" t="s">
        <v>2404</v>
      </c>
      <c r="P213" s="151" t="s">
        <v>674</v>
      </c>
      <c r="Q213" s="182">
        <v>1985</v>
      </c>
      <c r="R213" s="151">
        <v>4</v>
      </c>
      <c r="S213" s="151"/>
      <c r="T213" s="151"/>
      <c r="U213" s="151"/>
      <c r="V213" s="151"/>
      <c r="W213" s="151"/>
      <c r="X213" s="182">
        <v>0</v>
      </c>
      <c r="Y213" s="182">
        <v>0</v>
      </c>
      <c r="Z213" s="184" t="s">
        <v>1101</v>
      </c>
      <c r="AA213" s="168">
        <v>2022</v>
      </c>
      <c r="AB213" s="185">
        <v>2</v>
      </c>
      <c r="AC213" s="185">
        <v>16</v>
      </c>
      <c r="AD213" s="186" t="b">
        <f>IF(ISBLANK(GroupMember[[#This Row],[1. Identifiant interne d’exploitation agricole*]]),"",IF(ISERROR(MATCH(GroupMember[[#This Row],[1. Identifiant interne d’exploitation agricole*]],CertifiedCrop[1. Identifiant interne d’exploitation agricole*],0)),FALSE,TRUE))</f>
        <v>1</v>
      </c>
      <c r="AE213" s="186" t="b">
        <f>IF(ISBLANK(GroupMember[[#This Row],[1. Identifiant interne d’exploitation agricole*]]),"",IF(ISERROR(MATCH(GroupMember[[#This Row],[1. Identifiant interne d’exploitation agricole*]],FarmUnit[1. Identifiant interne d’exploitation agricole*],0)),FALSE,TRUE))</f>
        <v>1</v>
      </c>
      <c r="AF213" s="187" t="str">
        <f t="shared" si="12"/>
        <v xml:space="preserve">KOUASSI N'GUESSAN </v>
      </c>
      <c r="AG213" s="188" t="str">
        <f t="shared" si="13"/>
        <v>16/2/2022</v>
      </c>
      <c r="AH213" s="189">
        <f t="shared" si="15"/>
        <v>3</v>
      </c>
      <c r="AI213" s="190">
        <f t="shared" si="14"/>
        <v>0</v>
      </c>
    </row>
    <row r="214" spans="1:35" s="191" customFormat="1" ht="25.5" x14ac:dyDescent="0.25">
      <c r="A214" s="151" t="s">
        <v>1431</v>
      </c>
      <c r="B214" s="151" t="s">
        <v>667</v>
      </c>
      <c r="C214" s="151" t="s">
        <v>1431</v>
      </c>
      <c r="D214" s="151" t="s">
        <v>1097</v>
      </c>
      <c r="E214" s="151" t="s">
        <v>669</v>
      </c>
      <c r="F214" s="151" t="s">
        <v>669</v>
      </c>
      <c r="G214" s="151" t="s">
        <v>670</v>
      </c>
      <c r="H214" s="181">
        <v>4.83</v>
      </c>
      <c r="I214" s="164" t="s">
        <v>2405</v>
      </c>
      <c r="J214" s="151">
        <v>1</v>
      </c>
      <c r="K214" s="182">
        <v>2021</v>
      </c>
      <c r="L214" s="151" t="s">
        <v>1078</v>
      </c>
      <c r="M214" s="151" t="s">
        <v>1432</v>
      </c>
      <c r="N214" s="183" t="s">
        <v>1433</v>
      </c>
      <c r="O214" s="151" t="s">
        <v>1434</v>
      </c>
      <c r="P214" s="151" t="s">
        <v>674</v>
      </c>
      <c r="Q214" s="182">
        <v>1990</v>
      </c>
      <c r="R214" s="151">
        <v>5</v>
      </c>
      <c r="S214" s="151"/>
      <c r="T214" s="151"/>
      <c r="U214" s="151"/>
      <c r="V214" s="151"/>
      <c r="W214" s="151"/>
      <c r="X214" s="182">
        <v>0</v>
      </c>
      <c r="Y214" s="182">
        <v>0</v>
      </c>
      <c r="Z214" s="184" t="s">
        <v>1101</v>
      </c>
      <c r="AA214" s="168">
        <v>2022</v>
      </c>
      <c r="AB214" s="185">
        <v>1</v>
      </c>
      <c r="AC214" s="185">
        <v>8</v>
      </c>
      <c r="AD214" s="186" t="b">
        <f>IF(ISBLANK(GroupMember[[#This Row],[1. Identifiant interne d’exploitation agricole*]]),"",IF(ISERROR(MATCH(GroupMember[[#This Row],[1. Identifiant interne d’exploitation agricole*]],CertifiedCrop[1. Identifiant interne d’exploitation agricole*],0)),FALSE,TRUE))</f>
        <v>1</v>
      </c>
      <c r="AE214" s="186" t="b">
        <f>IF(ISBLANK(GroupMember[[#This Row],[1. Identifiant interne d’exploitation agricole*]]),"",IF(ISERROR(MATCH(GroupMember[[#This Row],[1. Identifiant interne d’exploitation agricole*]],FarmUnit[1. Identifiant interne d’exploitation agricole*],0)),FALSE,TRUE))</f>
        <v>1</v>
      </c>
      <c r="AF214" s="187" t="str">
        <f t="shared" si="12"/>
        <v>INOUSSA BELEMWISGO</v>
      </c>
      <c r="AG214" s="188" t="str">
        <f t="shared" si="13"/>
        <v>8/1/2022</v>
      </c>
      <c r="AH214" s="189">
        <f t="shared" si="15"/>
        <v>4</v>
      </c>
      <c r="AI214" s="190">
        <f t="shared" si="14"/>
        <v>0</v>
      </c>
    </row>
    <row r="215" spans="1:35" s="191" customFormat="1" ht="13.5" x14ac:dyDescent="0.25">
      <c r="A215" s="151" t="s">
        <v>1435</v>
      </c>
      <c r="B215" s="151" t="s">
        <v>667</v>
      </c>
      <c r="C215" s="151" t="s">
        <v>1435</v>
      </c>
      <c r="D215" s="151" t="s">
        <v>1097</v>
      </c>
      <c r="E215" s="151" t="s">
        <v>669</v>
      </c>
      <c r="F215" s="151" t="s">
        <v>669</v>
      </c>
      <c r="G215" s="151" t="s">
        <v>670</v>
      </c>
      <c r="H215" s="181">
        <v>2.95</v>
      </c>
      <c r="I215" s="164" t="s">
        <v>2405</v>
      </c>
      <c r="J215" s="151">
        <v>1</v>
      </c>
      <c r="K215" s="182">
        <v>2021</v>
      </c>
      <c r="L215" s="151" t="s">
        <v>1436</v>
      </c>
      <c r="M215" s="151" t="s">
        <v>810</v>
      </c>
      <c r="N215" s="183" t="s">
        <v>1437</v>
      </c>
      <c r="O215" s="164" t="s">
        <v>2404</v>
      </c>
      <c r="P215" s="151" t="s">
        <v>674</v>
      </c>
      <c r="Q215" s="182">
        <v>1965</v>
      </c>
      <c r="R215" s="151">
        <v>9</v>
      </c>
      <c r="S215" s="151"/>
      <c r="T215" s="151"/>
      <c r="U215" s="151"/>
      <c r="V215" s="151"/>
      <c r="W215" s="151"/>
      <c r="X215" s="182">
        <v>0</v>
      </c>
      <c r="Y215" s="182">
        <v>0</v>
      </c>
      <c r="Z215" s="184" t="s">
        <v>1101</v>
      </c>
      <c r="AA215" s="168">
        <v>2022</v>
      </c>
      <c r="AB215" s="185">
        <v>2</v>
      </c>
      <c r="AC215" s="185">
        <v>16</v>
      </c>
      <c r="AD215" s="186" t="b">
        <f>IF(ISBLANK(GroupMember[[#This Row],[1. Identifiant interne d’exploitation agricole*]]),"",IF(ISERROR(MATCH(GroupMember[[#This Row],[1. Identifiant interne d’exploitation agricole*]],CertifiedCrop[1. Identifiant interne d’exploitation agricole*],0)),FALSE,TRUE))</f>
        <v>1</v>
      </c>
      <c r="AE215" s="186" t="b">
        <f>IF(ISBLANK(GroupMember[[#This Row],[1. Identifiant interne d’exploitation agricole*]]),"",IF(ISERROR(MATCH(GroupMember[[#This Row],[1. Identifiant interne d’exploitation agricole*]],FarmUnit[1. Identifiant interne d’exploitation agricole*],0)),FALSE,TRUE))</f>
        <v>1</v>
      </c>
      <c r="AF215" s="187" t="str">
        <f t="shared" si="12"/>
        <v>YAO FULGENCE YAO</v>
      </c>
      <c r="AG215" s="188" t="str">
        <f t="shared" si="13"/>
        <v>16/2/2022</v>
      </c>
      <c r="AH215" s="189">
        <f t="shared" si="15"/>
        <v>3</v>
      </c>
      <c r="AI215" s="190">
        <f t="shared" si="14"/>
        <v>0</v>
      </c>
    </row>
    <row r="216" spans="1:35" s="191" customFormat="1" ht="13.5" x14ac:dyDescent="0.25">
      <c r="A216" s="151" t="s">
        <v>1438</v>
      </c>
      <c r="B216" s="151" t="s">
        <v>667</v>
      </c>
      <c r="C216" s="151" t="s">
        <v>1438</v>
      </c>
      <c r="D216" s="151" t="s">
        <v>1097</v>
      </c>
      <c r="E216" s="151" t="s">
        <v>669</v>
      </c>
      <c r="F216" s="151" t="s">
        <v>669</v>
      </c>
      <c r="G216" s="151" t="s">
        <v>670</v>
      </c>
      <c r="H216" s="181">
        <v>3.3899999999999997</v>
      </c>
      <c r="I216" s="164" t="s">
        <v>2405</v>
      </c>
      <c r="J216" s="151">
        <v>3</v>
      </c>
      <c r="K216" s="182">
        <v>2021</v>
      </c>
      <c r="L216" s="151" t="s">
        <v>1439</v>
      </c>
      <c r="M216" s="151" t="s">
        <v>1440</v>
      </c>
      <c r="N216" s="183" t="s">
        <v>1441</v>
      </c>
      <c r="O216" s="164" t="s">
        <v>2404</v>
      </c>
      <c r="P216" s="151" t="s">
        <v>674</v>
      </c>
      <c r="Q216" s="182">
        <v>1975</v>
      </c>
      <c r="R216" s="151">
        <v>7</v>
      </c>
      <c r="S216" s="151"/>
      <c r="T216" s="151"/>
      <c r="U216" s="151"/>
      <c r="V216" s="151"/>
      <c r="W216" s="151"/>
      <c r="X216" s="182">
        <v>2</v>
      </c>
      <c r="Y216" s="182">
        <v>0</v>
      </c>
      <c r="Z216" s="184" t="s">
        <v>1101</v>
      </c>
      <c r="AA216" s="168">
        <v>2022</v>
      </c>
      <c r="AB216" s="185">
        <v>1</v>
      </c>
      <c r="AC216" s="185">
        <v>21</v>
      </c>
      <c r="AD216" s="186" t="b">
        <f>IF(ISBLANK(GroupMember[[#This Row],[1. Identifiant interne d’exploitation agricole*]]),"",IF(ISERROR(MATCH(GroupMember[[#This Row],[1. Identifiant interne d’exploitation agricole*]],CertifiedCrop[1. Identifiant interne d’exploitation agricole*],0)),FALSE,TRUE))</f>
        <v>1</v>
      </c>
      <c r="AE216" s="186" t="b">
        <f>IF(ISBLANK(GroupMember[[#This Row],[1. Identifiant interne d’exploitation agricole*]]),"",IF(ISERROR(MATCH(GroupMember[[#This Row],[1. Identifiant interne d’exploitation agricole*]],FarmUnit[1. Identifiant interne d’exploitation agricole*],0)),FALSE,TRUE))</f>
        <v>1</v>
      </c>
      <c r="AF216" s="187" t="str">
        <f t="shared" si="12"/>
        <v>MARC  SIMPORE</v>
      </c>
      <c r="AG216" s="188" t="str">
        <f t="shared" si="13"/>
        <v>21/1/2022</v>
      </c>
      <c r="AH216" s="189">
        <f t="shared" si="15"/>
        <v>4</v>
      </c>
      <c r="AI216" s="190">
        <f t="shared" si="14"/>
        <v>2</v>
      </c>
    </row>
    <row r="217" spans="1:35" s="191" customFormat="1" ht="25.5" x14ac:dyDescent="0.25">
      <c r="A217" s="151" t="s">
        <v>1442</v>
      </c>
      <c r="B217" s="151" t="s">
        <v>667</v>
      </c>
      <c r="C217" s="151" t="s">
        <v>1442</v>
      </c>
      <c r="D217" s="151" t="s">
        <v>1097</v>
      </c>
      <c r="E217" s="151" t="s">
        <v>669</v>
      </c>
      <c r="F217" s="151" t="s">
        <v>669</v>
      </c>
      <c r="G217" s="151" t="s">
        <v>670</v>
      </c>
      <c r="H217" s="181">
        <v>3.3600000000000003</v>
      </c>
      <c r="I217" s="164" t="s">
        <v>2405</v>
      </c>
      <c r="J217" s="151">
        <v>1</v>
      </c>
      <c r="K217" s="182">
        <v>2021</v>
      </c>
      <c r="L217" s="151" t="s">
        <v>1343</v>
      </c>
      <c r="M217" s="151" t="s">
        <v>1020</v>
      </c>
      <c r="N217" s="183" t="s">
        <v>1443</v>
      </c>
      <c r="O217" s="151" t="s">
        <v>1444</v>
      </c>
      <c r="P217" s="151" t="s">
        <v>674</v>
      </c>
      <c r="Q217" s="182">
        <v>1986</v>
      </c>
      <c r="R217" s="151">
        <v>8</v>
      </c>
      <c r="S217" s="151"/>
      <c r="T217" s="151"/>
      <c r="U217" s="151"/>
      <c r="V217" s="151"/>
      <c r="W217" s="151"/>
      <c r="X217" s="182">
        <v>0</v>
      </c>
      <c r="Y217" s="182">
        <v>0</v>
      </c>
      <c r="Z217" s="184" t="s">
        <v>1101</v>
      </c>
      <c r="AA217" s="168">
        <v>2022</v>
      </c>
      <c r="AB217" s="185">
        <v>2</v>
      </c>
      <c r="AC217" s="185">
        <v>9</v>
      </c>
      <c r="AD217" s="186" t="b">
        <f>IF(ISBLANK(GroupMember[[#This Row],[1. Identifiant interne d’exploitation agricole*]]),"",IF(ISERROR(MATCH(GroupMember[[#This Row],[1. Identifiant interne d’exploitation agricole*]],CertifiedCrop[1. Identifiant interne d’exploitation agricole*],0)),FALSE,TRUE))</f>
        <v>1</v>
      </c>
      <c r="AE217" s="186" t="b">
        <f>IF(ISBLANK(GroupMember[[#This Row],[1. Identifiant interne d’exploitation agricole*]]),"",IF(ISERROR(MATCH(GroupMember[[#This Row],[1. Identifiant interne d’exploitation agricole*]],FarmUnit[1. Identifiant interne d’exploitation agricole*],0)),FALSE,TRUE))</f>
        <v>1</v>
      </c>
      <c r="AF217" s="187" t="str">
        <f t="shared" si="12"/>
        <v>JEAN BAPTISTE ZONGO</v>
      </c>
      <c r="AG217" s="188" t="str">
        <f t="shared" si="13"/>
        <v>9/2/2022</v>
      </c>
      <c r="AH217" s="189">
        <f t="shared" si="15"/>
        <v>3</v>
      </c>
      <c r="AI217" s="190">
        <f t="shared" si="14"/>
        <v>0</v>
      </c>
    </row>
    <row r="218" spans="1:35" s="191" customFormat="1" ht="13.5" x14ac:dyDescent="0.25">
      <c r="A218" s="151" t="s">
        <v>1445</v>
      </c>
      <c r="B218" s="151" t="s">
        <v>667</v>
      </c>
      <c r="C218" s="151" t="s">
        <v>1445</v>
      </c>
      <c r="D218" s="151" t="s">
        <v>1097</v>
      </c>
      <c r="E218" s="151" t="s">
        <v>669</v>
      </c>
      <c r="F218" s="151" t="s">
        <v>669</v>
      </c>
      <c r="G218" s="151" t="s">
        <v>670</v>
      </c>
      <c r="H218" s="181">
        <v>4.5609999999999999</v>
      </c>
      <c r="I218" s="164" t="s">
        <v>2405</v>
      </c>
      <c r="J218" s="151">
        <v>1</v>
      </c>
      <c r="K218" s="182">
        <v>2021</v>
      </c>
      <c r="L218" s="151" t="s">
        <v>1446</v>
      </c>
      <c r="M218" s="151" t="s">
        <v>1198</v>
      </c>
      <c r="N218" s="164" t="s">
        <v>2404</v>
      </c>
      <c r="O218" s="164" t="s">
        <v>2404</v>
      </c>
      <c r="P218" s="151" t="s">
        <v>674</v>
      </c>
      <c r="Q218" s="182">
        <v>1988</v>
      </c>
      <c r="R218" s="151">
        <v>2</v>
      </c>
      <c r="S218" s="151"/>
      <c r="T218" s="151"/>
      <c r="U218" s="151"/>
      <c r="V218" s="151"/>
      <c r="W218" s="151"/>
      <c r="X218" s="182">
        <v>0</v>
      </c>
      <c r="Y218" s="182">
        <v>0</v>
      </c>
      <c r="Z218" s="184" t="s">
        <v>1101</v>
      </c>
      <c r="AA218" s="168">
        <v>2022</v>
      </c>
      <c r="AB218" s="185">
        <v>1</v>
      </c>
      <c r="AC218" s="185">
        <v>8</v>
      </c>
      <c r="AD218" s="186" t="b">
        <f>IF(ISBLANK(GroupMember[[#This Row],[1. Identifiant interne d’exploitation agricole*]]),"",IF(ISERROR(MATCH(GroupMember[[#This Row],[1. Identifiant interne d’exploitation agricole*]],CertifiedCrop[1. Identifiant interne d’exploitation agricole*],0)),FALSE,TRUE))</f>
        <v>1</v>
      </c>
      <c r="AE218" s="186" t="b">
        <f>IF(ISBLANK(GroupMember[[#This Row],[1. Identifiant interne d’exploitation agricole*]]),"",IF(ISERROR(MATCH(GroupMember[[#This Row],[1. Identifiant interne d’exploitation agricole*]],FarmUnit[1. Identifiant interne d’exploitation agricole*],0)),FALSE,TRUE))</f>
        <v>1</v>
      </c>
      <c r="AF218" s="187" t="str">
        <f t="shared" si="12"/>
        <v>OUSSENI OUEDRAOGO</v>
      </c>
      <c r="AG218" s="188" t="str">
        <f t="shared" si="13"/>
        <v>8/1/2022</v>
      </c>
      <c r="AH218" s="189">
        <f t="shared" si="15"/>
        <v>4</v>
      </c>
      <c r="AI218" s="190">
        <f t="shared" si="14"/>
        <v>0</v>
      </c>
    </row>
    <row r="219" spans="1:35" s="191" customFormat="1" ht="13.5" x14ac:dyDescent="0.25">
      <c r="A219" s="151" t="s">
        <v>1447</v>
      </c>
      <c r="B219" s="151" t="s">
        <v>667</v>
      </c>
      <c r="C219" s="151" t="s">
        <v>1447</v>
      </c>
      <c r="D219" s="151" t="s">
        <v>1097</v>
      </c>
      <c r="E219" s="151" t="s">
        <v>669</v>
      </c>
      <c r="F219" s="151" t="s">
        <v>669</v>
      </c>
      <c r="G219" s="151" t="s">
        <v>670</v>
      </c>
      <c r="H219" s="181">
        <v>2.76</v>
      </c>
      <c r="I219" s="164" t="s">
        <v>2405</v>
      </c>
      <c r="J219" s="151">
        <v>1</v>
      </c>
      <c r="K219" s="182">
        <v>2021</v>
      </c>
      <c r="L219" s="151" t="s">
        <v>1448</v>
      </c>
      <c r="M219" s="151" t="s">
        <v>1242</v>
      </c>
      <c r="N219" s="183" t="s">
        <v>1449</v>
      </c>
      <c r="O219" s="164" t="s">
        <v>2404</v>
      </c>
      <c r="P219" s="151" t="s">
        <v>674</v>
      </c>
      <c r="Q219" s="182">
        <v>1988</v>
      </c>
      <c r="R219" s="151">
        <v>5</v>
      </c>
      <c r="S219" s="151"/>
      <c r="T219" s="151"/>
      <c r="U219" s="151"/>
      <c r="V219" s="151"/>
      <c r="W219" s="151"/>
      <c r="X219" s="182">
        <v>0</v>
      </c>
      <c r="Y219" s="182">
        <v>0</v>
      </c>
      <c r="Z219" s="184" t="s">
        <v>1101</v>
      </c>
      <c r="AA219" s="168">
        <v>2022</v>
      </c>
      <c r="AB219" s="185">
        <v>1</v>
      </c>
      <c r="AC219" s="185">
        <v>11</v>
      </c>
      <c r="AD219" s="186" t="b">
        <f>IF(ISBLANK(GroupMember[[#This Row],[1. Identifiant interne d’exploitation agricole*]]),"",IF(ISERROR(MATCH(GroupMember[[#This Row],[1. Identifiant interne d’exploitation agricole*]],CertifiedCrop[1. Identifiant interne d’exploitation agricole*],0)),FALSE,TRUE))</f>
        <v>1</v>
      </c>
      <c r="AE219" s="186" t="b">
        <f>IF(ISBLANK(GroupMember[[#This Row],[1. Identifiant interne d’exploitation agricole*]]),"",IF(ISERROR(MATCH(GroupMember[[#This Row],[1. Identifiant interne d’exploitation agricole*]],FarmUnit[1. Identifiant interne d’exploitation agricole*],0)),FALSE,TRUE))</f>
        <v>1</v>
      </c>
      <c r="AF219" s="187" t="str">
        <f t="shared" si="12"/>
        <v>FRANCOIS NIKIEMA</v>
      </c>
      <c r="AG219" s="188" t="str">
        <f t="shared" si="13"/>
        <v>11/1/2022</v>
      </c>
      <c r="AH219" s="189">
        <f t="shared" si="15"/>
        <v>2</v>
      </c>
      <c r="AI219" s="190">
        <f t="shared" si="14"/>
        <v>0</v>
      </c>
    </row>
    <row r="220" spans="1:35" s="191" customFormat="1" ht="13.5" x14ac:dyDescent="0.25">
      <c r="A220" s="151" t="s">
        <v>1450</v>
      </c>
      <c r="B220" s="151" t="s">
        <v>667</v>
      </c>
      <c r="C220" s="151" t="s">
        <v>1450</v>
      </c>
      <c r="D220" s="151" t="s">
        <v>1097</v>
      </c>
      <c r="E220" s="151" t="s">
        <v>669</v>
      </c>
      <c r="F220" s="151" t="s">
        <v>669</v>
      </c>
      <c r="G220" s="151" t="s">
        <v>670</v>
      </c>
      <c r="H220" s="181">
        <v>2.82</v>
      </c>
      <c r="I220" s="164" t="s">
        <v>2405</v>
      </c>
      <c r="J220" s="151">
        <v>1</v>
      </c>
      <c r="K220" s="182">
        <v>2021</v>
      </c>
      <c r="L220" s="151" t="s">
        <v>1451</v>
      </c>
      <c r="M220" s="151" t="s">
        <v>1198</v>
      </c>
      <c r="N220" s="183" t="s">
        <v>1452</v>
      </c>
      <c r="O220" s="164" t="s">
        <v>2404</v>
      </c>
      <c r="P220" s="151" t="s">
        <v>674</v>
      </c>
      <c r="Q220" s="182">
        <v>1987</v>
      </c>
      <c r="R220" s="151">
        <v>3</v>
      </c>
      <c r="S220" s="151"/>
      <c r="T220" s="151"/>
      <c r="U220" s="151"/>
      <c r="V220" s="151"/>
      <c r="W220" s="151"/>
      <c r="X220" s="182">
        <v>0</v>
      </c>
      <c r="Y220" s="182">
        <v>0</v>
      </c>
      <c r="Z220" s="184" t="s">
        <v>1101</v>
      </c>
      <c r="AA220" s="168">
        <v>2022</v>
      </c>
      <c r="AB220" s="185">
        <v>1</v>
      </c>
      <c r="AC220" s="185">
        <v>8</v>
      </c>
      <c r="AD220" s="186" t="b">
        <f>IF(ISBLANK(GroupMember[[#This Row],[1. Identifiant interne d’exploitation agricole*]]),"",IF(ISERROR(MATCH(GroupMember[[#This Row],[1. Identifiant interne d’exploitation agricole*]],CertifiedCrop[1. Identifiant interne d’exploitation agricole*],0)),FALSE,TRUE))</f>
        <v>1</v>
      </c>
      <c r="AE220" s="186" t="b">
        <f>IF(ISBLANK(GroupMember[[#This Row],[1. Identifiant interne d’exploitation agricole*]]),"",IF(ISERROR(MATCH(GroupMember[[#This Row],[1. Identifiant interne d’exploitation agricole*]],FarmUnit[1. Identifiant interne d’exploitation agricole*],0)),FALSE,TRUE))</f>
        <v>1</v>
      </c>
      <c r="AF220" s="187" t="str">
        <f t="shared" si="12"/>
        <v>A KARIM OUEDRAOGO</v>
      </c>
      <c r="AG220" s="188" t="str">
        <f t="shared" si="13"/>
        <v>8/1/2022</v>
      </c>
      <c r="AH220" s="189">
        <f t="shared" si="15"/>
        <v>4</v>
      </c>
      <c r="AI220" s="190">
        <f t="shared" si="14"/>
        <v>0</v>
      </c>
    </row>
    <row r="221" spans="1:35" s="191" customFormat="1" ht="13.5" x14ac:dyDescent="0.25">
      <c r="A221" s="151" t="s">
        <v>1453</v>
      </c>
      <c r="B221" s="151" t="s">
        <v>667</v>
      </c>
      <c r="C221" s="151" t="s">
        <v>1453</v>
      </c>
      <c r="D221" s="151" t="s">
        <v>1097</v>
      </c>
      <c r="E221" s="151" t="s">
        <v>669</v>
      </c>
      <c r="F221" s="151" t="s">
        <v>669</v>
      </c>
      <c r="G221" s="151" t="s">
        <v>670</v>
      </c>
      <c r="H221" s="181">
        <v>3.16</v>
      </c>
      <c r="I221" s="164" t="s">
        <v>2405</v>
      </c>
      <c r="J221" s="151">
        <v>2</v>
      </c>
      <c r="K221" s="182">
        <v>2021</v>
      </c>
      <c r="L221" s="151" t="s">
        <v>1454</v>
      </c>
      <c r="M221" s="151" t="s">
        <v>1181</v>
      </c>
      <c r="N221" s="183" t="s">
        <v>1455</v>
      </c>
      <c r="O221" s="164" t="s">
        <v>2404</v>
      </c>
      <c r="P221" s="151" t="s">
        <v>674</v>
      </c>
      <c r="Q221" s="182">
        <v>1971</v>
      </c>
      <c r="R221" s="151">
        <v>9</v>
      </c>
      <c r="S221" s="151"/>
      <c r="T221" s="151"/>
      <c r="U221" s="151"/>
      <c r="V221" s="151"/>
      <c r="W221" s="151"/>
      <c r="X221" s="182">
        <v>0</v>
      </c>
      <c r="Y221" s="182">
        <v>0</v>
      </c>
      <c r="Z221" s="184" t="s">
        <v>1101</v>
      </c>
      <c r="AA221" s="168">
        <v>2022</v>
      </c>
      <c r="AB221" s="185">
        <v>1</v>
      </c>
      <c r="AC221" s="185">
        <v>25</v>
      </c>
      <c r="AD221" s="186" t="b">
        <f>IF(ISBLANK(GroupMember[[#This Row],[1. Identifiant interne d’exploitation agricole*]]),"",IF(ISERROR(MATCH(GroupMember[[#This Row],[1. Identifiant interne d’exploitation agricole*]],CertifiedCrop[1. Identifiant interne d’exploitation agricole*],0)),FALSE,TRUE))</f>
        <v>1</v>
      </c>
      <c r="AE221" s="186" t="b">
        <f>IF(ISBLANK(GroupMember[[#This Row],[1. Identifiant interne d’exploitation agricole*]]),"",IF(ISERROR(MATCH(GroupMember[[#This Row],[1. Identifiant interne d’exploitation agricole*]],FarmUnit[1. Identifiant interne d’exploitation agricole*],0)),FALSE,TRUE))</f>
        <v>1</v>
      </c>
      <c r="AF221" s="187" t="str">
        <f t="shared" si="12"/>
        <v>MOUHAMED KABORE</v>
      </c>
      <c r="AG221" s="188" t="str">
        <f t="shared" si="13"/>
        <v>25/1/2022</v>
      </c>
      <c r="AH221" s="189">
        <f t="shared" si="15"/>
        <v>3</v>
      </c>
      <c r="AI221" s="190">
        <f t="shared" si="14"/>
        <v>0</v>
      </c>
    </row>
    <row r="222" spans="1:35" s="191" customFormat="1" ht="13.5" x14ac:dyDescent="0.25">
      <c r="A222" s="151" t="s">
        <v>1456</v>
      </c>
      <c r="B222" s="151" t="s">
        <v>667</v>
      </c>
      <c r="C222" s="151" t="s">
        <v>1456</v>
      </c>
      <c r="D222" s="151" t="s">
        <v>1097</v>
      </c>
      <c r="E222" s="151" t="s">
        <v>669</v>
      </c>
      <c r="F222" s="151" t="s">
        <v>669</v>
      </c>
      <c r="G222" s="151" t="s">
        <v>670</v>
      </c>
      <c r="H222" s="181">
        <v>3.24</v>
      </c>
      <c r="I222" s="164" t="s">
        <v>2405</v>
      </c>
      <c r="J222" s="151">
        <v>1</v>
      </c>
      <c r="K222" s="182">
        <v>2021</v>
      </c>
      <c r="L222" s="151" t="s">
        <v>1457</v>
      </c>
      <c r="M222" s="151" t="s">
        <v>1202</v>
      </c>
      <c r="N222" s="183" t="s">
        <v>1458</v>
      </c>
      <c r="O222" s="164" t="s">
        <v>2404</v>
      </c>
      <c r="P222" s="151" t="s">
        <v>674</v>
      </c>
      <c r="Q222" s="182">
        <v>1983</v>
      </c>
      <c r="R222" s="151">
        <v>6</v>
      </c>
      <c r="S222" s="151"/>
      <c r="T222" s="151"/>
      <c r="U222" s="151"/>
      <c r="V222" s="151"/>
      <c r="W222" s="151"/>
      <c r="X222" s="182">
        <v>0</v>
      </c>
      <c r="Y222" s="182">
        <v>0</v>
      </c>
      <c r="Z222" s="184" t="s">
        <v>1101</v>
      </c>
      <c r="AA222" s="168">
        <v>2022</v>
      </c>
      <c r="AB222" s="185">
        <v>1</v>
      </c>
      <c r="AC222" s="185">
        <v>21</v>
      </c>
      <c r="AD222" s="186" t="b">
        <f>IF(ISBLANK(GroupMember[[#This Row],[1. Identifiant interne d’exploitation agricole*]]),"",IF(ISERROR(MATCH(GroupMember[[#This Row],[1. Identifiant interne d’exploitation agricole*]],CertifiedCrop[1. Identifiant interne d’exploitation agricole*],0)),FALSE,TRUE))</f>
        <v>1</v>
      </c>
      <c r="AE222" s="186" t="b">
        <f>IF(ISBLANK(GroupMember[[#This Row],[1. Identifiant interne d’exploitation agricole*]]),"",IF(ISERROR(MATCH(GroupMember[[#This Row],[1. Identifiant interne d’exploitation agricole*]],FarmUnit[1. Identifiant interne d’exploitation agricole*],0)),FALSE,TRUE))</f>
        <v>1</v>
      </c>
      <c r="AF222" s="187" t="str">
        <f t="shared" si="12"/>
        <v>IBRAHIM SAWADOGO</v>
      </c>
      <c r="AG222" s="188" t="str">
        <f t="shared" si="13"/>
        <v>21/1/2022</v>
      </c>
      <c r="AH222" s="189">
        <f t="shared" si="15"/>
        <v>4</v>
      </c>
      <c r="AI222" s="190">
        <f t="shared" si="14"/>
        <v>0</v>
      </c>
    </row>
    <row r="223" spans="1:35" s="191" customFormat="1" ht="13.5" x14ac:dyDescent="0.25">
      <c r="A223" s="151" t="s">
        <v>1459</v>
      </c>
      <c r="B223" s="151" t="s">
        <v>667</v>
      </c>
      <c r="C223" s="151" t="s">
        <v>1459</v>
      </c>
      <c r="D223" s="151" t="s">
        <v>1460</v>
      </c>
      <c r="E223" s="151" t="s">
        <v>669</v>
      </c>
      <c r="F223" s="151" t="s">
        <v>669</v>
      </c>
      <c r="G223" s="151" t="s">
        <v>670</v>
      </c>
      <c r="H223" s="181">
        <v>1.21</v>
      </c>
      <c r="I223" s="164" t="s">
        <v>2405</v>
      </c>
      <c r="J223" s="151">
        <v>1</v>
      </c>
      <c r="K223" s="182">
        <v>2021</v>
      </c>
      <c r="L223" s="151" t="s">
        <v>1461</v>
      </c>
      <c r="M223" s="151" t="s">
        <v>1462</v>
      </c>
      <c r="N223" s="215" t="s">
        <v>2427</v>
      </c>
      <c r="O223" s="151" t="s">
        <v>1463</v>
      </c>
      <c r="P223" s="151" t="s">
        <v>674</v>
      </c>
      <c r="Q223" s="182">
        <v>1966</v>
      </c>
      <c r="R223" s="151">
        <v>6</v>
      </c>
      <c r="S223" s="151"/>
      <c r="T223" s="151"/>
      <c r="U223" s="151"/>
      <c r="V223" s="151"/>
      <c r="W223" s="151"/>
      <c r="X223" s="182">
        <v>0</v>
      </c>
      <c r="Y223" s="182">
        <v>0</v>
      </c>
      <c r="Z223" s="184" t="s">
        <v>1464</v>
      </c>
      <c r="AA223" s="168">
        <v>2022</v>
      </c>
      <c r="AB223" s="185">
        <v>1</v>
      </c>
      <c r="AC223" s="185">
        <v>15</v>
      </c>
      <c r="AD223" s="186" t="b">
        <f>IF(ISBLANK(GroupMember[[#This Row],[1. Identifiant interne d’exploitation agricole*]]),"",IF(ISERROR(MATCH(GroupMember[[#This Row],[1. Identifiant interne d’exploitation agricole*]],CertifiedCrop[1. Identifiant interne d’exploitation agricole*],0)),FALSE,TRUE))</f>
        <v>1</v>
      </c>
      <c r="AE223" s="186" t="b">
        <f>IF(ISBLANK(GroupMember[[#This Row],[1. Identifiant interne d’exploitation agricole*]]),"",IF(ISERROR(MATCH(GroupMember[[#This Row],[1. Identifiant interne d’exploitation agricole*]],FarmUnit[1. Identifiant interne d’exploitation agricole*],0)),FALSE,TRUE))</f>
        <v>1</v>
      </c>
      <c r="AF223" s="187" t="str">
        <f t="shared" si="12"/>
        <v>BERTIN ATTEBY</v>
      </c>
      <c r="AG223" s="188" t="str">
        <f t="shared" si="13"/>
        <v>15/1/2022</v>
      </c>
      <c r="AH223" s="189">
        <f t="shared" si="15"/>
        <v>5</v>
      </c>
      <c r="AI223" s="190">
        <f t="shared" si="14"/>
        <v>0</v>
      </c>
    </row>
    <row r="224" spans="1:35" s="191" customFormat="1" ht="13.5" x14ac:dyDescent="0.25">
      <c r="A224" s="151" t="s">
        <v>1465</v>
      </c>
      <c r="B224" s="151" t="s">
        <v>667</v>
      </c>
      <c r="C224" s="151" t="s">
        <v>1465</v>
      </c>
      <c r="D224" s="151" t="s">
        <v>1460</v>
      </c>
      <c r="E224" s="151" t="s">
        <v>669</v>
      </c>
      <c r="F224" s="151" t="s">
        <v>669</v>
      </c>
      <c r="G224" s="151" t="s">
        <v>670</v>
      </c>
      <c r="H224" s="181">
        <v>1.96</v>
      </c>
      <c r="I224" s="164" t="s">
        <v>2405</v>
      </c>
      <c r="J224" s="151">
        <v>1</v>
      </c>
      <c r="K224" s="182">
        <v>2021</v>
      </c>
      <c r="L224" s="151" t="s">
        <v>1466</v>
      </c>
      <c r="M224" s="151" t="s">
        <v>1467</v>
      </c>
      <c r="N224" s="215" t="s">
        <v>2428</v>
      </c>
      <c r="O224" s="151" t="s">
        <v>1468</v>
      </c>
      <c r="P224" s="151" t="s">
        <v>674</v>
      </c>
      <c r="Q224" s="182">
        <v>1968</v>
      </c>
      <c r="R224" s="151">
        <v>7</v>
      </c>
      <c r="S224" s="151"/>
      <c r="T224" s="151"/>
      <c r="U224" s="151"/>
      <c r="V224" s="151"/>
      <c r="W224" s="151"/>
      <c r="X224" s="182">
        <v>0</v>
      </c>
      <c r="Y224" s="182">
        <v>0</v>
      </c>
      <c r="Z224" s="184" t="s">
        <v>1464</v>
      </c>
      <c r="AA224" s="168">
        <v>2022</v>
      </c>
      <c r="AB224" s="185">
        <v>1</v>
      </c>
      <c r="AC224" s="185">
        <v>18</v>
      </c>
      <c r="AD224" s="186" t="b">
        <f>IF(ISBLANK(GroupMember[[#This Row],[1. Identifiant interne d’exploitation agricole*]]),"",IF(ISERROR(MATCH(GroupMember[[#This Row],[1. Identifiant interne d’exploitation agricole*]],CertifiedCrop[1. Identifiant interne d’exploitation agricole*],0)),FALSE,TRUE))</f>
        <v>1</v>
      </c>
      <c r="AE224" s="186" t="b">
        <f>IF(ISBLANK(GroupMember[[#This Row],[1. Identifiant interne d’exploitation agricole*]]),"",IF(ISERROR(MATCH(GroupMember[[#This Row],[1. Identifiant interne d’exploitation agricole*]],FarmUnit[1. Identifiant interne d’exploitation agricole*],0)),FALSE,TRUE))</f>
        <v>1</v>
      </c>
      <c r="AF224" s="187" t="str">
        <f t="shared" si="12"/>
        <v>ROLAND IKPO</v>
      </c>
      <c r="AG224" s="188" t="str">
        <f t="shared" si="13"/>
        <v>18/1/2022</v>
      </c>
      <c r="AH224" s="189">
        <f t="shared" si="15"/>
        <v>4</v>
      </c>
      <c r="AI224" s="190">
        <f t="shared" si="14"/>
        <v>0</v>
      </c>
    </row>
    <row r="225" spans="1:35" s="191" customFormat="1" ht="13.5" x14ac:dyDescent="0.25">
      <c r="A225" s="151" t="s">
        <v>1469</v>
      </c>
      <c r="B225" s="151" t="s">
        <v>667</v>
      </c>
      <c r="C225" s="151" t="s">
        <v>1469</v>
      </c>
      <c r="D225" s="151" t="s">
        <v>1460</v>
      </c>
      <c r="E225" s="151" t="s">
        <v>669</v>
      </c>
      <c r="F225" s="151" t="s">
        <v>669</v>
      </c>
      <c r="G225" s="151" t="s">
        <v>670</v>
      </c>
      <c r="H225" s="181">
        <v>2.0960000000000001</v>
      </c>
      <c r="I225" s="164" t="s">
        <v>2405</v>
      </c>
      <c r="J225" s="151">
        <v>1</v>
      </c>
      <c r="K225" s="182">
        <v>2021</v>
      </c>
      <c r="L225" s="151" t="s">
        <v>1470</v>
      </c>
      <c r="M225" s="151" t="s">
        <v>1471</v>
      </c>
      <c r="N225" s="215" t="s">
        <v>2429</v>
      </c>
      <c r="O225" s="151" t="s">
        <v>1472</v>
      </c>
      <c r="P225" s="151" t="s">
        <v>674</v>
      </c>
      <c r="Q225" s="182">
        <v>1972</v>
      </c>
      <c r="R225" s="151">
        <v>8</v>
      </c>
      <c r="S225" s="151"/>
      <c r="T225" s="151"/>
      <c r="U225" s="151"/>
      <c r="V225" s="151"/>
      <c r="W225" s="151"/>
      <c r="X225" s="182">
        <v>0</v>
      </c>
      <c r="Y225" s="182">
        <v>0</v>
      </c>
      <c r="Z225" s="184" t="s">
        <v>1464</v>
      </c>
      <c r="AA225" s="168">
        <v>2022</v>
      </c>
      <c r="AB225" s="185">
        <v>1</v>
      </c>
      <c r="AC225" s="185">
        <v>11</v>
      </c>
      <c r="AD225" s="186" t="b">
        <f>IF(ISBLANK(GroupMember[[#This Row],[1. Identifiant interne d’exploitation agricole*]]),"",IF(ISERROR(MATCH(GroupMember[[#This Row],[1. Identifiant interne d’exploitation agricole*]],CertifiedCrop[1. Identifiant interne d’exploitation agricole*],0)),FALSE,TRUE))</f>
        <v>1</v>
      </c>
      <c r="AE225" s="186" t="b">
        <f>IF(ISBLANK(GroupMember[[#This Row],[1. Identifiant interne d’exploitation agricole*]]),"",IF(ISERROR(MATCH(GroupMember[[#This Row],[1. Identifiant interne d’exploitation agricole*]],FarmUnit[1. Identifiant interne d’exploitation agricole*],0)),FALSE,TRUE))</f>
        <v>1</v>
      </c>
      <c r="AF225" s="187" t="str">
        <f t="shared" si="12"/>
        <v>BERNARD SERY</v>
      </c>
      <c r="AG225" s="188" t="str">
        <f t="shared" si="13"/>
        <v>11/1/2022</v>
      </c>
      <c r="AH225" s="189">
        <f t="shared" si="15"/>
        <v>4</v>
      </c>
      <c r="AI225" s="190">
        <f t="shared" si="14"/>
        <v>0</v>
      </c>
    </row>
    <row r="226" spans="1:35" s="191" customFormat="1" ht="13.5" x14ac:dyDescent="0.25">
      <c r="A226" s="151" t="s">
        <v>1473</v>
      </c>
      <c r="B226" s="151" t="s">
        <v>667</v>
      </c>
      <c r="C226" s="151" t="s">
        <v>1473</v>
      </c>
      <c r="D226" s="151" t="s">
        <v>1460</v>
      </c>
      <c r="E226" s="151" t="s">
        <v>669</v>
      </c>
      <c r="F226" s="151" t="s">
        <v>669</v>
      </c>
      <c r="G226" s="151" t="s">
        <v>670</v>
      </c>
      <c r="H226" s="181">
        <v>4.0670000000000002</v>
      </c>
      <c r="I226" s="164" t="s">
        <v>2405</v>
      </c>
      <c r="J226" s="151">
        <v>1</v>
      </c>
      <c r="K226" s="182">
        <v>2021</v>
      </c>
      <c r="L226" s="151" t="s">
        <v>1474</v>
      </c>
      <c r="M226" s="151" t="s">
        <v>1475</v>
      </c>
      <c r="N226" s="215" t="s">
        <v>2430</v>
      </c>
      <c r="O226" s="151" t="s">
        <v>1476</v>
      </c>
      <c r="P226" s="151" t="s">
        <v>674</v>
      </c>
      <c r="Q226" s="182">
        <v>1984</v>
      </c>
      <c r="R226" s="151">
        <v>2</v>
      </c>
      <c r="S226" s="151"/>
      <c r="T226" s="151"/>
      <c r="U226" s="151"/>
      <c r="V226" s="151"/>
      <c r="W226" s="151"/>
      <c r="X226" s="182">
        <v>0</v>
      </c>
      <c r="Y226" s="182">
        <v>0</v>
      </c>
      <c r="Z226" s="184" t="s">
        <v>1464</v>
      </c>
      <c r="AA226" s="168">
        <v>2022</v>
      </c>
      <c r="AB226" s="185">
        <v>1</v>
      </c>
      <c r="AC226" s="185">
        <v>29</v>
      </c>
      <c r="AD226" s="186" t="b">
        <f>IF(ISBLANK(GroupMember[[#This Row],[1. Identifiant interne d’exploitation agricole*]]),"",IF(ISERROR(MATCH(GroupMember[[#This Row],[1. Identifiant interne d’exploitation agricole*]],CertifiedCrop[1. Identifiant interne d’exploitation agricole*],0)),FALSE,TRUE))</f>
        <v>1</v>
      </c>
      <c r="AE226" s="186" t="b">
        <f>IF(ISBLANK(GroupMember[[#This Row],[1. Identifiant interne d’exploitation agricole*]]),"",IF(ISERROR(MATCH(GroupMember[[#This Row],[1. Identifiant interne d’exploitation agricole*]],FarmUnit[1. Identifiant interne d’exploitation agricole*],0)),FALSE,TRUE))</f>
        <v>1</v>
      </c>
      <c r="AF226" s="187" t="str">
        <f t="shared" si="12"/>
        <v>GNALI BORIS ZIE</v>
      </c>
      <c r="AG226" s="188" t="str">
        <f t="shared" si="13"/>
        <v>29/1/2022</v>
      </c>
      <c r="AH226" s="189">
        <f t="shared" si="15"/>
        <v>4</v>
      </c>
      <c r="AI226" s="190">
        <f t="shared" si="14"/>
        <v>0</v>
      </c>
    </row>
    <row r="227" spans="1:35" s="191" customFormat="1" ht="13.5" x14ac:dyDescent="0.25">
      <c r="A227" s="151" t="s">
        <v>1477</v>
      </c>
      <c r="B227" s="151" t="s">
        <v>667</v>
      </c>
      <c r="C227" s="151" t="s">
        <v>1477</v>
      </c>
      <c r="D227" s="151" t="s">
        <v>1460</v>
      </c>
      <c r="E227" s="151" t="s">
        <v>669</v>
      </c>
      <c r="F227" s="151" t="s">
        <v>669</v>
      </c>
      <c r="G227" s="151" t="s">
        <v>670</v>
      </c>
      <c r="H227" s="181">
        <v>1.27</v>
      </c>
      <c r="I227" s="164" t="s">
        <v>2405</v>
      </c>
      <c r="J227" s="151">
        <v>2</v>
      </c>
      <c r="K227" s="182">
        <v>2021</v>
      </c>
      <c r="L227" s="151" t="s">
        <v>1478</v>
      </c>
      <c r="M227" s="151" t="s">
        <v>1479</v>
      </c>
      <c r="N227" s="215" t="s">
        <v>2431</v>
      </c>
      <c r="O227" s="164" t="s">
        <v>2404</v>
      </c>
      <c r="P227" s="151" t="s">
        <v>674</v>
      </c>
      <c r="Q227" s="182">
        <v>1973</v>
      </c>
      <c r="R227" s="151">
        <v>11</v>
      </c>
      <c r="S227" s="151"/>
      <c r="T227" s="151"/>
      <c r="U227" s="151"/>
      <c r="V227" s="151"/>
      <c r="W227" s="151"/>
      <c r="X227" s="182">
        <v>0</v>
      </c>
      <c r="Y227" s="182">
        <v>0</v>
      </c>
      <c r="Z227" s="184" t="s">
        <v>1464</v>
      </c>
      <c r="AA227" s="168">
        <v>2022</v>
      </c>
      <c r="AB227" s="185">
        <v>2</v>
      </c>
      <c r="AC227" s="185">
        <v>12</v>
      </c>
      <c r="AD227" s="186" t="b">
        <f>IF(ISBLANK(GroupMember[[#This Row],[1. Identifiant interne d’exploitation agricole*]]),"",IF(ISERROR(MATCH(GroupMember[[#This Row],[1. Identifiant interne d’exploitation agricole*]],CertifiedCrop[1. Identifiant interne d’exploitation agricole*],0)),FALSE,TRUE))</f>
        <v>1</v>
      </c>
      <c r="AE227" s="186" t="b">
        <f>IF(ISBLANK(GroupMember[[#This Row],[1. Identifiant interne d’exploitation agricole*]]),"",IF(ISERROR(MATCH(GroupMember[[#This Row],[1. Identifiant interne d’exploitation agricole*]],FarmUnit[1. Identifiant interne d’exploitation agricole*],0)),FALSE,TRUE))</f>
        <v>1</v>
      </c>
      <c r="AF227" s="187" t="str">
        <f t="shared" si="12"/>
        <v>FRANCK GNAGBO</v>
      </c>
      <c r="AG227" s="188" t="str">
        <f t="shared" si="13"/>
        <v>12/2/2022</v>
      </c>
      <c r="AH227" s="189">
        <f t="shared" si="15"/>
        <v>3</v>
      </c>
      <c r="AI227" s="190">
        <f t="shared" si="14"/>
        <v>0</v>
      </c>
    </row>
    <row r="228" spans="1:35" s="191" customFormat="1" ht="25.5" x14ac:dyDescent="0.25">
      <c r="A228" s="151" t="s">
        <v>1480</v>
      </c>
      <c r="B228" s="151" t="s">
        <v>667</v>
      </c>
      <c r="C228" s="151" t="s">
        <v>1480</v>
      </c>
      <c r="D228" s="151" t="s">
        <v>1460</v>
      </c>
      <c r="E228" s="151" t="s">
        <v>669</v>
      </c>
      <c r="F228" s="151" t="s">
        <v>669</v>
      </c>
      <c r="G228" s="151" t="s">
        <v>670</v>
      </c>
      <c r="H228" s="181">
        <v>6.51</v>
      </c>
      <c r="I228" s="164" t="s">
        <v>2405</v>
      </c>
      <c r="J228" s="151">
        <v>1</v>
      </c>
      <c r="K228" s="182">
        <v>2021</v>
      </c>
      <c r="L228" s="151" t="s">
        <v>1481</v>
      </c>
      <c r="M228" s="151" t="s">
        <v>1482</v>
      </c>
      <c r="N228" s="215" t="s">
        <v>2432</v>
      </c>
      <c r="O228" s="151" t="s">
        <v>1483</v>
      </c>
      <c r="P228" s="151" t="s">
        <v>674</v>
      </c>
      <c r="Q228" s="182">
        <v>1939</v>
      </c>
      <c r="R228" s="151">
        <v>4</v>
      </c>
      <c r="S228" s="151"/>
      <c r="T228" s="151"/>
      <c r="U228" s="151"/>
      <c r="V228" s="151"/>
      <c r="W228" s="151"/>
      <c r="X228" s="182">
        <v>2</v>
      </c>
      <c r="Y228" s="182">
        <v>0</v>
      </c>
      <c r="Z228" s="184" t="s">
        <v>1464</v>
      </c>
      <c r="AA228" s="168">
        <v>2022</v>
      </c>
      <c r="AB228" s="185">
        <v>1</v>
      </c>
      <c r="AC228" s="185">
        <v>10</v>
      </c>
      <c r="AD228" s="186" t="b">
        <f>IF(ISBLANK(GroupMember[[#This Row],[1. Identifiant interne d’exploitation agricole*]]),"",IF(ISERROR(MATCH(GroupMember[[#This Row],[1. Identifiant interne d’exploitation agricole*]],CertifiedCrop[1. Identifiant interne d’exploitation agricole*],0)),FALSE,TRUE))</f>
        <v>1</v>
      </c>
      <c r="AE228" s="186" t="b">
        <f>IF(ISBLANK(GroupMember[[#This Row],[1. Identifiant interne d’exploitation agricole*]]),"",IF(ISERROR(MATCH(GroupMember[[#This Row],[1. Identifiant interne d’exploitation agricole*]],FarmUnit[1. Identifiant interne d’exploitation agricole*],0)),FALSE,TRUE))</f>
        <v>1</v>
      </c>
      <c r="AF228" s="187" t="str">
        <f t="shared" si="12"/>
        <v>GAHUIDY BATHELEMY DJA</v>
      </c>
      <c r="AG228" s="188" t="str">
        <f t="shared" si="13"/>
        <v>10/1/2022</v>
      </c>
      <c r="AH228" s="189">
        <f t="shared" si="15"/>
        <v>4</v>
      </c>
      <c r="AI228" s="190">
        <f t="shared" si="14"/>
        <v>2</v>
      </c>
    </row>
    <row r="229" spans="1:35" s="191" customFormat="1" ht="13.5" x14ac:dyDescent="0.25">
      <c r="A229" s="151" t="s">
        <v>1484</v>
      </c>
      <c r="B229" s="151" t="s">
        <v>667</v>
      </c>
      <c r="C229" s="151" t="s">
        <v>1484</v>
      </c>
      <c r="D229" s="151" t="s">
        <v>1460</v>
      </c>
      <c r="E229" s="151" t="s">
        <v>669</v>
      </c>
      <c r="F229" s="151" t="s">
        <v>669</v>
      </c>
      <c r="G229" s="151" t="s">
        <v>670</v>
      </c>
      <c r="H229" s="181">
        <v>3.6133000000000002</v>
      </c>
      <c r="I229" s="164" t="s">
        <v>2405</v>
      </c>
      <c r="J229" s="151">
        <v>2</v>
      </c>
      <c r="K229" s="182">
        <v>2021</v>
      </c>
      <c r="L229" s="151" t="s">
        <v>1264</v>
      </c>
      <c r="M229" s="151" t="s">
        <v>1385</v>
      </c>
      <c r="N229" s="183" t="s">
        <v>1485</v>
      </c>
      <c r="O229" s="164" t="s">
        <v>2404</v>
      </c>
      <c r="P229" s="151" t="s">
        <v>674</v>
      </c>
      <c r="Q229" s="182">
        <v>1983</v>
      </c>
      <c r="R229" s="151">
        <v>6</v>
      </c>
      <c r="S229" s="151"/>
      <c r="T229" s="151"/>
      <c r="U229" s="151"/>
      <c r="V229" s="151"/>
      <c r="W229" s="151"/>
      <c r="X229" s="182">
        <v>0</v>
      </c>
      <c r="Y229" s="182">
        <v>0</v>
      </c>
      <c r="Z229" s="184" t="s">
        <v>1464</v>
      </c>
      <c r="AA229" s="168">
        <v>2022</v>
      </c>
      <c r="AB229" s="185">
        <v>1</v>
      </c>
      <c r="AC229" s="185">
        <v>29</v>
      </c>
      <c r="AD229" s="186" t="b">
        <f>IF(ISBLANK(GroupMember[[#This Row],[1. Identifiant interne d’exploitation agricole*]]),"",IF(ISERROR(MATCH(GroupMember[[#This Row],[1. Identifiant interne d’exploitation agricole*]],CertifiedCrop[1. Identifiant interne d’exploitation agricole*],0)),FALSE,TRUE))</f>
        <v>1</v>
      </c>
      <c r="AE229" s="186" t="b">
        <f>IF(ISBLANK(GroupMember[[#This Row],[1. Identifiant interne d’exploitation agricole*]]),"",IF(ISERROR(MATCH(GroupMember[[#This Row],[1. Identifiant interne d’exploitation agricole*]],FarmUnit[1. Identifiant interne d’exploitation agricole*],0)),FALSE,TRUE))</f>
        <v>1</v>
      </c>
      <c r="AF229" s="187" t="str">
        <f t="shared" si="12"/>
        <v>JEAN BADO</v>
      </c>
      <c r="AG229" s="188" t="str">
        <f t="shared" si="13"/>
        <v>29/1/2022</v>
      </c>
      <c r="AH229" s="189">
        <f t="shared" si="15"/>
        <v>4</v>
      </c>
      <c r="AI229" s="190">
        <f t="shared" si="14"/>
        <v>0</v>
      </c>
    </row>
    <row r="230" spans="1:35" s="191" customFormat="1" ht="13.5" x14ac:dyDescent="0.25">
      <c r="A230" s="151" t="s">
        <v>1486</v>
      </c>
      <c r="B230" s="151" t="s">
        <v>667</v>
      </c>
      <c r="C230" s="151" t="s">
        <v>1486</v>
      </c>
      <c r="D230" s="151" t="s">
        <v>1460</v>
      </c>
      <c r="E230" s="151" t="s">
        <v>669</v>
      </c>
      <c r="F230" s="151" t="s">
        <v>669</v>
      </c>
      <c r="G230" s="151" t="s">
        <v>670</v>
      </c>
      <c r="H230" s="181">
        <v>8.25</v>
      </c>
      <c r="I230" s="164" t="s">
        <v>2405</v>
      </c>
      <c r="J230" s="151">
        <v>2</v>
      </c>
      <c r="K230" s="182">
        <v>2021</v>
      </c>
      <c r="L230" s="151" t="s">
        <v>880</v>
      </c>
      <c r="M230" s="151" t="s">
        <v>702</v>
      </c>
      <c r="N230" s="183" t="s">
        <v>1487</v>
      </c>
      <c r="O230" s="151" t="s">
        <v>2401</v>
      </c>
      <c r="P230" s="151" t="s">
        <v>674</v>
      </c>
      <c r="Q230" s="182">
        <v>1975</v>
      </c>
      <c r="R230" s="151">
        <v>7</v>
      </c>
      <c r="S230" s="151"/>
      <c r="T230" s="151"/>
      <c r="U230" s="151"/>
      <c r="V230" s="151"/>
      <c r="W230" s="151"/>
      <c r="X230" s="182">
        <v>2</v>
      </c>
      <c r="Y230" s="182">
        <v>0</v>
      </c>
      <c r="Z230" s="184" t="s">
        <v>1464</v>
      </c>
      <c r="AA230" s="168">
        <v>2022</v>
      </c>
      <c r="AB230" s="185">
        <v>1</v>
      </c>
      <c r="AC230" s="185">
        <v>18</v>
      </c>
      <c r="AD230" s="186" t="b">
        <f>IF(ISBLANK(GroupMember[[#This Row],[1. Identifiant interne d’exploitation agricole*]]),"",IF(ISERROR(MATCH(GroupMember[[#This Row],[1. Identifiant interne d’exploitation agricole*]],CertifiedCrop[1. Identifiant interne d’exploitation agricole*],0)),FALSE,TRUE))</f>
        <v>1</v>
      </c>
      <c r="AE230" s="186" t="b">
        <f>IF(ISBLANK(GroupMember[[#This Row],[1. Identifiant interne d’exploitation agricole*]]),"",IF(ISERROR(MATCH(GroupMember[[#This Row],[1. Identifiant interne d’exploitation agricole*]],FarmUnit[1. Identifiant interne d’exploitation agricole*],0)),FALSE,TRUE))</f>
        <v>1</v>
      </c>
      <c r="AF230" s="187" t="str">
        <f t="shared" si="12"/>
        <v>KOUADIO JULES KOFFI</v>
      </c>
      <c r="AG230" s="188" t="str">
        <f t="shared" si="13"/>
        <v>18/1/2022</v>
      </c>
      <c r="AH230" s="189">
        <f t="shared" si="15"/>
        <v>4</v>
      </c>
      <c r="AI230" s="190">
        <f t="shared" si="14"/>
        <v>2</v>
      </c>
    </row>
    <row r="231" spans="1:35" s="191" customFormat="1" ht="13.5" x14ac:dyDescent="0.25">
      <c r="A231" s="151" t="s">
        <v>1488</v>
      </c>
      <c r="B231" s="151" t="s">
        <v>667</v>
      </c>
      <c r="C231" s="151" t="s">
        <v>1488</v>
      </c>
      <c r="D231" s="151" t="s">
        <v>1460</v>
      </c>
      <c r="E231" s="151" t="s">
        <v>669</v>
      </c>
      <c r="F231" s="151" t="s">
        <v>669</v>
      </c>
      <c r="G231" s="151" t="s">
        <v>670</v>
      </c>
      <c r="H231" s="181">
        <v>4.9400000000000004</v>
      </c>
      <c r="I231" s="164" t="s">
        <v>2405</v>
      </c>
      <c r="J231" s="151">
        <v>1</v>
      </c>
      <c r="K231" s="182">
        <v>2021</v>
      </c>
      <c r="L231" s="151" t="s">
        <v>1112</v>
      </c>
      <c r="M231" s="151" t="s">
        <v>1489</v>
      </c>
      <c r="N231" s="183" t="s">
        <v>1490</v>
      </c>
      <c r="O231" s="151" t="s">
        <v>1491</v>
      </c>
      <c r="P231" s="151" t="s">
        <v>674</v>
      </c>
      <c r="Q231" s="182">
        <v>1965</v>
      </c>
      <c r="R231" s="151">
        <v>8</v>
      </c>
      <c r="S231" s="151"/>
      <c r="T231" s="151"/>
      <c r="U231" s="151"/>
      <c r="V231" s="151"/>
      <c r="W231" s="151"/>
      <c r="X231" s="182">
        <v>0</v>
      </c>
      <c r="Y231" s="182">
        <v>0</v>
      </c>
      <c r="Z231" s="184" t="s">
        <v>1464</v>
      </c>
      <c r="AA231" s="168">
        <v>2022</v>
      </c>
      <c r="AB231" s="185">
        <v>2</v>
      </c>
      <c r="AC231" s="185">
        <v>10</v>
      </c>
      <c r="AD231" s="186" t="b">
        <f>IF(ISBLANK(GroupMember[[#This Row],[1. Identifiant interne d’exploitation agricole*]]),"",IF(ISERROR(MATCH(GroupMember[[#This Row],[1. Identifiant interne d’exploitation agricole*]],CertifiedCrop[1. Identifiant interne d’exploitation agricole*],0)),FALSE,TRUE))</f>
        <v>1</v>
      </c>
      <c r="AE231" s="186" t="b">
        <f>IF(ISBLANK(GroupMember[[#This Row],[1. Identifiant interne d’exploitation agricole*]]),"",IF(ISERROR(MATCH(GroupMember[[#This Row],[1. Identifiant interne d’exploitation agricole*]],FarmUnit[1. Identifiant interne d’exploitation agricole*],0)),FALSE,TRUE))</f>
        <v>1</v>
      </c>
      <c r="AF231" s="187" t="str">
        <f t="shared" si="12"/>
        <v>PASCAL GBEDE</v>
      </c>
      <c r="AG231" s="188" t="str">
        <f t="shared" si="13"/>
        <v>10/2/2022</v>
      </c>
      <c r="AH231" s="189">
        <f t="shared" si="15"/>
        <v>3</v>
      </c>
      <c r="AI231" s="190">
        <f t="shared" si="14"/>
        <v>0</v>
      </c>
    </row>
    <row r="232" spans="1:35" s="191" customFormat="1" ht="13.5" x14ac:dyDescent="0.25">
      <c r="A232" s="151" t="s">
        <v>1492</v>
      </c>
      <c r="B232" s="151" t="s">
        <v>667</v>
      </c>
      <c r="C232" s="151" t="s">
        <v>1492</v>
      </c>
      <c r="D232" s="151" t="s">
        <v>1460</v>
      </c>
      <c r="E232" s="151" t="s">
        <v>669</v>
      </c>
      <c r="F232" s="151" t="s">
        <v>669</v>
      </c>
      <c r="G232" s="151" t="s">
        <v>670</v>
      </c>
      <c r="H232" s="181">
        <v>4.92</v>
      </c>
      <c r="I232" s="164" t="s">
        <v>2405</v>
      </c>
      <c r="J232" s="151">
        <v>1</v>
      </c>
      <c r="K232" s="182">
        <v>2021</v>
      </c>
      <c r="L232" s="151" t="s">
        <v>1493</v>
      </c>
      <c r="M232" s="151" t="s">
        <v>697</v>
      </c>
      <c r="N232" s="183" t="s">
        <v>1494</v>
      </c>
      <c r="O232" s="151" t="s">
        <v>1495</v>
      </c>
      <c r="P232" s="151" t="s">
        <v>674</v>
      </c>
      <c r="Q232" s="182">
        <v>1981</v>
      </c>
      <c r="R232" s="151">
        <v>6</v>
      </c>
      <c r="S232" s="151"/>
      <c r="T232" s="151"/>
      <c r="U232" s="151"/>
      <c r="V232" s="151"/>
      <c r="W232" s="151"/>
      <c r="X232" s="182">
        <v>0</v>
      </c>
      <c r="Y232" s="182">
        <v>0</v>
      </c>
      <c r="Z232" s="184" t="s">
        <v>1464</v>
      </c>
      <c r="AA232" s="168">
        <v>2022</v>
      </c>
      <c r="AB232" s="185">
        <v>1</v>
      </c>
      <c r="AC232" s="185">
        <v>13</v>
      </c>
      <c r="AD232" s="186" t="b">
        <f>IF(ISBLANK(GroupMember[[#This Row],[1. Identifiant interne d’exploitation agricole*]]),"",IF(ISERROR(MATCH(GroupMember[[#This Row],[1. Identifiant interne d’exploitation agricole*]],CertifiedCrop[1. Identifiant interne d’exploitation agricole*],0)),FALSE,TRUE))</f>
        <v>1</v>
      </c>
      <c r="AE232" s="186" t="b">
        <f>IF(ISBLANK(GroupMember[[#This Row],[1. Identifiant interne d’exploitation agricole*]]),"",IF(ISERROR(MATCH(GroupMember[[#This Row],[1. Identifiant interne d’exploitation agricole*]],FarmUnit[1. Identifiant interne d’exploitation agricole*],0)),FALSE,TRUE))</f>
        <v>1</v>
      </c>
      <c r="AF232" s="187" t="str">
        <f t="shared" si="12"/>
        <v>AHUI KOUASSI</v>
      </c>
      <c r="AG232" s="188" t="str">
        <f t="shared" si="13"/>
        <v>13/1/2022</v>
      </c>
      <c r="AH232" s="189">
        <f t="shared" si="15"/>
        <v>4</v>
      </c>
      <c r="AI232" s="190">
        <f t="shared" si="14"/>
        <v>0</v>
      </c>
    </row>
    <row r="233" spans="1:35" s="191" customFormat="1" ht="13.5" x14ac:dyDescent="0.25">
      <c r="A233" s="151" t="s">
        <v>1496</v>
      </c>
      <c r="B233" s="151" t="s">
        <v>667</v>
      </c>
      <c r="C233" s="151" t="s">
        <v>1496</v>
      </c>
      <c r="D233" s="151" t="s">
        <v>1460</v>
      </c>
      <c r="E233" s="151" t="s">
        <v>669</v>
      </c>
      <c r="F233" s="151" t="s">
        <v>669</v>
      </c>
      <c r="G233" s="151" t="s">
        <v>670</v>
      </c>
      <c r="H233" s="181">
        <v>2.77</v>
      </c>
      <c r="I233" s="164" t="s">
        <v>2405</v>
      </c>
      <c r="J233" s="151">
        <v>1</v>
      </c>
      <c r="K233" s="182">
        <v>2021</v>
      </c>
      <c r="L233" s="151" t="s">
        <v>1497</v>
      </c>
      <c r="M233" s="151" t="s">
        <v>1198</v>
      </c>
      <c r="N233" s="183" t="s">
        <v>1498</v>
      </c>
      <c r="O233" s="164" t="s">
        <v>2404</v>
      </c>
      <c r="P233" s="151" t="s">
        <v>674</v>
      </c>
      <c r="Q233" s="182">
        <v>1975</v>
      </c>
      <c r="R233" s="151">
        <v>3</v>
      </c>
      <c r="S233" s="151"/>
      <c r="T233" s="151"/>
      <c r="U233" s="151"/>
      <c r="V233" s="151"/>
      <c r="W233" s="151"/>
      <c r="X233" s="182">
        <v>0</v>
      </c>
      <c r="Y233" s="182">
        <v>0</v>
      </c>
      <c r="Z233" s="184" t="s">
        <v>1464</v>
      </c>
      <c r="AA233" s="168">
        <v>2022</v>
      </c>
      <c r="AB233" s="185">
        <v>1</v>
      </c>
      <c r="AC233" s="185">
        <v>26</v>
      </c>
      <c r="AD233" s="186" t="b">
        <f>IF(ISBLANK(GroupMember[[#This Row],[1. Identifiant interne d’exploitation agricole*]]),"",IF(ISERROR(MATCH(GroupMember[[#This Row],[1. Identifiant interne d’exploitation agricole*]],CertifiedCrop[1. Identifiant interne d’exploitation agricole*],0)),FALSE,TRUE))</f>
        <v>1</v>
      </c>
      <c r="AE233" s="186" t="b">
        <f>IF(ISBLANK(GroupMember[[#This Row],[1. Identifiant interne d’exploitation agricole*]]),"",IF(ISERROR(MATCH(GroupMember[[#This Row],[1. Identifiant interne d’exploitation agricole*]],FarmUnit[1. Identifiant interne d’exploitation agricole*],0)),FALSE,TRUE))</f>
        <v>1</v>
      </c>
      <c r="AF233" s="187" t="str">
        <f t="shared" si="12"/>
        <v>SAIDOU OUEDRAOGO</v>
      </c>
      <c r="AG233" s="188" t="str">
        <f t="shared" si="13"/>
        <v>26/1/2022</v>
      </c>
      <c r="AH233" s="189">
        <f t="shared" si="15"/>
        <v>4</v>
      </c>
      <c r="AI233" s="190">
        <f t="shared" si="14"/>
        <v>0</v>
      </c>
    </row>
    <row r="234" spans="1:35" s="191" customFormat="1" ht="25.5" x14ac:dyDescent="0.25">
      <c r="A234" s="151" t="s">
        <v>1499</v>
      </c>
      <c r="B234" s="151" t="s">
        <v>667</v>
      </c>
      <c r="C234" s="151" t="s">
        <v>1499</v>
      </c>
      <c r="D234" s="151" t="s">
        <v>1460</v>
      </c>
      <c r="E234" s="151" t="s">
        <v>669</v>
      </c>
      <c r="F234" s="151" t="s">
        <v>669</v>
      </c>
      <c r="G234" s="151" t="s">
        <v>670</v>
      </c>
      <c r="H234" s="181">
        <v>2.5099999999999998</v>
      </c>
      <c r="I234" s="164" t="s">
        <v>2405</v>
      </c>
      <c r="J234" s="151">
        <v>1</v>
      </c>
      <c r="K234" s="182">
        <v>2021</v>
      </c>
      <c r="L234" s="151" t="s">
        <v>1500</v>
      </c>
      <c r="M234" s="151" t="s">
        <v>1501</v>
      </c>
      <c r="N234" s="183" t="s">
        <v>1502</v>
      </c>
      <c r="O234" s="164" t="s">
        <v>2404</v>
      </c>
      <c r="P234" s="151" t="s">
        <v>674</v>
      </c>
      <c r="Q234" s="182">
        <v>1990</v>
      </c>
      <c r="R234" s="151">
        <v>9</v>
      </c>
      <c r="S234" s="151"/>
      <c r="T234" s="151"/>
      <c r="U234" s="151"/>
      <c r="V234" s="151"/>
      <c r="W234" s="151"/>
      <c r="X234" s="182">
        <v>0</v>
      </c>
      <c r="Y234" s="182">
        <v>0</v>
      </c>
      <c r="Z234" s="184" t="s">
        <v>1464</v>
      </c>
      <c r="AA234" s="168">
        <v>2022</v>
      </c>
      <c r="AB234" s="185">
        <v>1</v>
      </c>
      <c r="AC234" s="185">
        <v>10</v>
      </c>
      <c r="AD234" s="186" t="b">
        <f>IF(ISBLANK(GroupMember[[#This Row],[1. Identifiant interne d’exploitation agricole*]]),"",IF(ISERROR(MATCH(GroupMember[[#This Row],[1. Identifiant interne d’exploitation agricole*]],CertifiedCrop[1. Identifiant interne d’exploitation agricole*],0)),FALSE,TRUE))</f>
        <v>1</v>
      </c>
      <c r="AE234" s="186" t="b">
        <f>IF(ISBLANK(GroupMember[[#This Row],[1. Identifiant interne d’exploitation agricole*]]),"",IF(ISERROR(MATCH(GroupMember[[#This Row],[1. Identifiant interne d’exploitation agricole*]],FarmUnit[1. Identifiant interne d’exploitation agricole*],0)),FALSE,TRUE))</f>
        <v>1</v>
      </c>
      <c r="AF234" s="187" t="str">
        <f t="shared" si="12"/>
        <v>KOUAKOU DIEUDONNE N’DRI</v>
      </c>
      <c r="AG234" s="188" t="str">
        <f t="shared" si="13"/>
        <v>10/1/2022</v>
      </c>
      <c r="AH234" s="189">
        <f t="shared" si="15"/>
        <v>4</v>
      </c>
      <c r="AI234" s="190">
        <f t="shared" si="14"/>
        <v>0</v>
      </c>
    </row>
    <row r="235" spans="1:35" s="191" customFormat="1" ht="13.5" x14ac:dyDescent="0.25">
      <c r="A235" s="151" t="s">
        <v>1503</v>
      </c>
      <c r="B235" s="151" t="s">
        <v>667</v>
      </c>
      <c r="C235" s="151" t="s">
        <v>1503</v>
      </c>
      <c r="D235" s="151" t="s">
        <v>1460</v>
      </c>
      <c r="E235" s="151" t="s">
        <v>669</v>
      </c>
      <c r="F235" s="151" t="s">
        <v>669</v>
      </c>
      <c r="G235" s="151" t="s">
        <v>670</v>
      </c>
      <c r="H235" s="181">
        <v>2.58</v>
      </c>
      <c r="I235" s="164" t="s">
        <v>2405</v>
      </c>
      <c r="J235" s="151">
        <v>1</v>
      </c>
      <c r="K235" s="182">
        <v>2021</v>
      </c>
      <c r="L235" s="151" t="s">
        <v>1504</v>
      </c>
      <c r="M235" s="151" t="s">
        <v>1471</v>
      </c>
      <c r="N235" s="183" t="s">
        <v>1505</v>
      </c>
      <c r="O235" s="151" t="s">
        <v>1506</v>
      </c>
      <c r="P235" s="151" t="s">
        <v>674</v>
      </c>
      <c r="Q235" s="182">
        <v>1971</v>
      </c>
      <c r="R235" s="151">
        <v>4</v>
      </c>
      <c r="S235" s="151"/>
      <c r="T235" s="151"/>
      <c r="U235" s="151"/>
      <c r="V235" s="151"/>
      <c r="W235" s="151"/>
      <c r="X235" s="182">
        <v>0</v>
      </c>
      <c r="Y235" s="182">
        <v>0</v>
      </c>
      <c r="Z235" s="184" t="s">
        <v>1464</v>
      </c>
      <c r="AA235" s="168">
        <v>2022</v>
      </c>
      <c r="AB235" s="185">
        <v>1</v>
      </c>
      <c r="AC235" s="185">
        <v>13</v>
      </c>
      <c r="AD235" s="186" t="b">
        <f>IF(ISBLANK(GroupMember[[#This Row],[1. Identifiant interne d’exploitation agricole*]]),"",IF(ISERROR(MATCH(GroupMember[[#This Row],[1. Identifiant interne d’exploitation agricole*]],CertifiedCrop[1. Identifiant interne d’exploitation agricole*],0)),FALSE,TRUE))</f>
        <v>1</v>
      </c>
      <c r="AE235" s="186" t="b">
        <f>IF(ISBLANK(GroupMember[[#This Row],[1. Identifiant interne d’exploitation agricole*]]),"",IF(ISERROR(MATCH(GroupMember[[#This Row],[1. Identifiant interne d’exploitation agricole*]],FarmUnit[1. Identifiant interne d’exploitation agricole*],0)),FALSE,TRUE))</f>
        <v>1</v>
      </c>
      <c r="AF235" s="187" t="str">
        <f t="shared" si="12"/>
        <v>NARCISSE SERY</v>
      </c>
      <c r="AG235" s="188" t="str">
        <f t="shared" si="13"/>
        <v>13/1/2022</v>
      </c>
      <c r="AH235" s="189">
        <f t="shared" si="15"/>
        <v>4</v>
      </c>
      <c r="AI235" s="190">
        <f t="shared" si="14"/>
        <v>0</v>
      </c>
    </row>
    <row r="236" spans="1:35" s="191" customFormat="1" ht="25.5" x14ac:dyDescent="0.25">
      <c r="A236" s="151" t="s">
        <v>1507</v>
      </c>
      <c r="B236" s="151" t="s">
        <v>667</v>
      </c>
      <c r="C236" s="151" t="s">
        <v>1507</v>
      </c>
      <c r="D236" s="151" t="s">
        <v>1460</v>
      </c>
      <c r="E236" s="151" t="s">
        <v>669</v>
      </c>
      <c r="F236" s="151" t="s">
        <v>669</v>
      </c>
      <c r="G236" s="151" t="s">
        <v>670</v>
      </c>
      <c r="H236" s="181">
        <v>2.84</v>
      </c>
      <c r="I236" s="164" t="s">
        <v>2405</v>
      </c>
      <c r="J236" s="151">
        <v>2</v>
      </c>
      <c r="K236" s="182">
        <v>2021</v>
      </c>
      <c r="L236" s="151" t="s">
        <v>1508</v>
      </c>
      <c r="M236" s="151" t="s">
        <v>1509</v>
      </c>
      <c r="N236" s="183" t="s">
        <v>1510</v>
      </c>
      <c r="O236" s="151" t="s">
        <v>1511</v>
      </c>
      <c r="P236" s="151" t="s">
        <v>674</v>
      </c>
      <c r="Q236" s="182">
        <v>1961</v>
      </c>
      <c r="R236" s="151">
        <v>7</v>
      </c>
      <c r="S236" s="151"/>
      <c r="T236" s="151"/>
      <c r="U236" s="151"/>
      <c r="V236" s="151"/>
      <c r="W236" s="151"/>
      <c r="X236" s="182">
        <v>0</v>
      </c>
      <c r="Y236" s="182">
        <v>0</v>
      </c>
      <c r="Z236" s="184" t="s">
        <v>1464</v>
      </c>
      <c r="AA236" s="168">
        <v>2022</v>
      </c>
      <c r="AB236" s="185">
        <v>1</v>
      </c>
      <c r="AC236" s="185">
        <v>31</v>
      </c>
      <c r="AD236" s="186" t="b">
        <f>IF(ISBLANK(GroupMember[[#This Row],[1. Identifiant interne d’exploitation agricole*]]),"",IF(ISERROR(MATCH(GroupMember[[#This Row],[1. Identifiant interne d’exploitation agricole*]],CertifiedCrop[1. Identifiant interne d’exploitation agricole*],0)),FALSE,TRUE))</f>
        <v>1</v>
      </c>
      <c r="AE236" s="186" t="b">
        <f>IF(ISBLANK(GroupMember[[#This Row],[1. Identifiant interne d’exploitation agricole*]]),"",IF(ISERROR(MATCH(GroupMember[[#This Row],[1. Identifiant interne d’exploitation agricole*]],FarmUnit[1. Identifiant interne d’exploitation agricole*],0)),FALSE,TRUE))</f>
        <v>1</v>
      </c>
      <c r="AF236" s="187" t="str">
        <f t="shared" si="12"/>
        <v>LEPREGNON NESTOR ZEGUIBA</v>
      </c>
      <c r="AG236" s="188" t="str">
        <f t="shared" si="13"/>
        <v>31/1/2022</v>
      </c>
      <c r="AH236" s="189">
        <f t="shared" si="15"/>
        <v>4</v>
      </c>
      <c r="AI236" s="190">
        <f t="shared" si="14"/>
        <v>0</v>
      </c>
    </row>
    <row r="237" spans="1:35" s="191" customFormat="1" ht="13.5" x14ac:dyDescent="0.25">
      <c r="A237" s="151" t="s">
        <v>1512</v>
      </c>
      <c r="B237" s="151" t="s">
        <v>667</v>
      </c>
      <c r="C237" s="151" t="s">
        <v>1512</v>
      </c>
      <c r="D237" s="151" t="s">
        <v>1460</v>
      </c>
      <c r="E237" s="151" t="s">
        <v>669</v>
      </c>
      <c r="F237" s="151" t="s">
        <v>669</v>
      </c>
      <c r="G237" s="151" t="s">
        <v>670</v>
      </c>
      <c r="H237" s="181">
        <v>1.33</v>
      </c>
      <c r="I237" s="164" t="s">
        <v>2405</v>
      </c>
      <c r="J237" s="151">
        <v>1</v>
      </c>
      <c r="K237" s="182">
        <v>2021</v>
      </c>
      <c r="L237" s="151" t="s">
        <v>1513</v>
      </c>
      <c r="M237" s="151" t="s">
        <v>1514</v>
      </c>
      <c r="N237" s="183" t="s">
        <v>1515</v>
      </c>
      <c r="O237" s="151" t="s">
        <v>1516</v>
      </c>
      <c r="P237" s="151" t="s">
        <v>674</v>
      </c>
      <c r="Q237" s="182">
        <v>1955</v>
      </c>
      <c r="R237" s="151">
        <v>8</v>
      </c>
      <c r="S237" s="151"/>
      <c r="T237" s="151"/>
      <c r="U237" s="151"/>
      <c r="V237" s="151"/>
      <c r="W237" s="151"/>
      <c r="X237" s="182">
        <v>0</v>
      </c>
      <c r="Y237" s="182">
        <v>0</v>
      </c>
      <c r="Z237" s="184" t="s">
        <v>1464</v>
      </c>
      <c r="AA237" s="168">
        <v>2022</v>
      </c>
      <c r="AB237" s="185">
        <v>2</v>
      </c>
      <c r="AC237" s="185">
        <v>12</v>
      </c>
      <c r="AD237" s="186" t="b">
        <f>IF(ISBLANK(GroupMember[[#This Row],[1. Identifiant interne d’exploitation agricole*]]),"",IF(ISERROR(MATCH(GroupMember[[#This Row],[1. Identifiant interne d’exploitation agricole*]],CertifiedCrop[1. Identifiant interne d’exploitation agricole*],0)),FALSE,TRUE))</f>
        <v>1</v>
      </c>
      <c r="AE237" s="186" t="b">
        <f>IF(ISBLANK(GroupMember[[#This Row],[1. Identifiant interne d’exploitation agricole*]]),"",IF(ISERROR(MATCH(GroupMember[[#This Row],[1. Identifiant interne d’exploitation agricole*]],FarmUnit[1. Identifiant interne d’exploitation agricole*],0)),FALSE,TRUE))</f>
        <v>1</v>
      </c>
      <c r="AF237" s="187" t="str">
        <f t="shared" si="12"/>
        <v>DIABLE HONORE YOUKPO</v>
      </c>
      <c r="AG237" s="188" t="str">
        <f t="shared" si="13"/>
        <v>12/2/2022</v>
      </c>
      <c r="AH237" s="189">
        <f t="shared" si="15"/>
        <v>3</v>
      </c>
      <c r="AI237" s="190">
        <f t="shared" si="14"/>
        <v>0</v>
      </c>
    </row>
    <row r="238" spans="1:35" s="191" customFormat="1" ht="13.5" x14ac:dyDescent="0.25">
      <c r="A238" s="151" t="s">
        <v>1517</v>
      </c>
      <c r="B238" s="151" t="s">
        <v>667</v>
      </c>
      <c r="C238" s="151" t="s">
        <v>1517</v>
      </c>
      <c r="D238" s="151" t="s">
        <v>1460</v>
      </c>
      <c r="E238" s="151" t="s">
        <v>669</v>
      </c>
      <c r="F238" s="151" t="s">
        <v>669</v>
      </c>
      <c r="G238" s="151" t="s">
        <v>670</v>
      </c>
      <c r="H238" s="181">
        <v>1</v>
      </c>
      <c r="I238" s="164" t="s">
        <v>2405</v>
      </c>
      <c r="J238" s="151">
        <v>1</v>
      </c>
      <c r="K238" s="182">
        <v>2021</v>
      </c>
      <c r="L238" s="151" t="s">
        <v>1518</v>
      </c>
      <c r="M238" s="151" t="s">
        <v>1519</v>
      </c>
      <c r="N238" s="183" t="s">
        <v>1520</v>
      </c>
      <c r="O238" s="164" t="s">
        <v>2404</v>
      </c>
      <c r="P238" s="151" t="s">
        <v>674</v>
      </c>
      <c r="Q238" s="182">
        <v>1987</v>
      </c>
      <c r="R238" s="151">
        <v>7</v>
      </c>
      <c r="S238" s="151"/>
      <c r="T238" s="151"/>
      <c r="U238" s="151"/>
      <c r="V238" s="151"/>
      <c r="W238" s="151"/>
      <c r="X238" s="182">
        <v>0</v>
      </c>
      <c r="Y238" s="182">
        <v>0</v>
      </c>
      <c r="Z238" s="184" t="s">
        <v>1464</v>
      </c>
      <c r="AA238" s="168">
        <v>2022</v>
      </c>
      <c r="AB238" s="185">
        <v>1</v>
      </c>
      <c r="AC238" s="185">
        <v>10</v>
      </c>
      <c r="AD238" s="186" t="b">
        <f>IF(ISBLANK(GroupMember[[#This Row],[1. Identifiant interne d’exploitation agricole*]]),"",IF(ISERROR(MATCH(GroupMember[[#This Row],[1. Identifiant interne d’exploitation agricole*]],CertifiedCrop[1. Identifiant interne d’exploitation agricole*],0)),FALSE,TRUE))</f>
        <v>1</v>
      </c>
      <c r="AE238" s="186" t="b">
        <f>IF(ISBLANK(GroupMember[[#This Row],[1. Identifiant interne d’exploitation agricole*]]),"",IF(ISERROR(MATCH(GroupMember[[#This Row],[1. Identifiant interne d’exploitation agricole*]],FarmUnit[1. Identifiant interne d’exploitation agricole*],0)),FALSE,TRUE))</f>
        <v>1</v>
      </c>
      <c r="AF238" s="187" t="str">
        <f t="shared" si="12"/>
        <v>KOUAME MARIUS KOUDOU</v>
      </c>
      <c r="AG238" s="188" t="str">
        <f t="shared" si="13"/>
        <v>10/1/2022</v>
      </c>
      <c r="AH238" s="189">
        <f t="shared" si="15"/>
        <v>4</v>
      </c>
      <c r="AI238" s="190">
        <f t="shared" si="14"/>
        <v>0</v>
      </c>
    </row>
    <row r="239" spans="1:35" s="191" customFormat="1" ht="13.5" x14ac:dyDescent="0.25">
      <c r="A239" s="151" t="s">
        <v>1521</v>
      </c>
      <c r="B239" s="151" t="s">
        <v>667</v>
      </c>
      <c r="C239" s="151" t="s">
        <v>1521</v>
      </c>
      <c r="D239" s="151" t="s">
        <v>1460</v>
      </c>
      <c r="E239" s="151" t="s">
        <v>669</v>
      </c>
      <c r="F239" s="151" t="s">
        <v>669</v>
      </c>
      <c r="G239" s="151" t="s">
        <v>670</v>
      </c>
      <c r="H239" s="181">
        <v>1.86</v>
      </c>
      <c r="I239" s="164" t="s">
        <v>2405</v>
      </c>
      <c r="J239" s="151">
        <v>1</v>
      </c>
      <c r="K239" s="182">
        <v>2021</v>
      </c>
      <c r="L239" s="151" t="s">
        <v>1522</v>
      </c>
      <c r="M239" s="151" t="s">
        <v>1514</v>
      </c>
      <c r="N239" s="183" t="s">
        <v>1523</v>
      </c>
      <c r="O239" s="164" t="s">
        <v>2404</v>
      </c>
      <c r="P239" s="151" t="s">
        <v>674</v>
      </c>
      <c r="Q239" s="182">
        <v>1969</v>
      </c>
      <c r="R239" s="151">
        <v>6</v>
      </c>
      <c r="S239" s="151"/>
      <c r="T239" s="151"/>
      <c r="U239" s="151"/>
      <c r="V239" s="151"/>
      <c r="W239" s="151"/>
      <c r="X239" s="182">
        <v>0</v>
      </c>
      <c r="Y239" s="182">
        <v>0</v>
      </c>
      <c r="Z239" s="184" t="s">
        <v>1464</v>
      </c>
      <c r="AA239" s="168">
        <v>2022</v>
      </c>
      <c r="AB239" s="185">
        <v>2</v>
      </c>
      <c r="AC239" s="185">
        <v>18</v>
      </c>
      <c r="AD239" s="186" t="b">
        <f>IF(ISBLANK(GroupMember[[#This Row],[1. Identifiant interne d’exploitation agricole*]]),"",IF(ISERROR(MATCH(GroupMember[[#This Row],[1. Identifiant interne d’exploitation agricole*]],CertifiedCrop[1. Identifiant interne d’exploitation agricole*],0)),FALSE,TRUE))</f>
        <v>1</v>
      </c>
      <c r="AE239" s="186" t="b">
        <f>IF(ISBLANK(GroupMember[[#This Row],[1. Identifiant interne d’exploitation agricole*]]),"",IF(ISERROR(MATCH(GroupMember[[#This Row],[1. Identifiant interne d’exploitation agricole*]],FarmUnit[1. Identifiant interne d’exploitation agricole*],0)),FALSE,TRUE))</f>
        <v>1</v>
      </c>
      <c r="AF239" s="187" t="str">
        <f t="shared" ref="AF239:AF298" si="16">IFERROR(CONCATENATE(L239," ",M239),"")</f>
        <v>ZABEHI PAULIN M YOUKPO</v>
      </c>
      <c r="AG239" s="188" t="str">
        <f t="shared" ref="AG239:AG298" si="17">CONCATENATE(AC239,"/",AB239,"/",AA239)</f>
        <v>18/2/2022</v>
      </c>
      <c r="AH239" s="189">
        <f t="shared" si="15"/>
        <v>3</v>
      </c>
      <c r="AI239" s="190">
        <f t="shared" ref="AI239:AI298" si="18">IF((X239+Y239/12)&lt;0,"",(X239+Y239/12))</f>
        <v>0</v>
      </c>
    </row>
    <row r="240" spans="1:35" s="191" customFormat="1" ht="13.5" x14ac:dyDescent="0.25">
      <c r="A240" s="151" t="s">
        <v>1524</v>
      </c>
      <c r="B240" s="151" t="s">
        <v>667</v>
      </c>
      <c r="C240" s="151" t="s">
        <v>1524</v>
      </c>
      <c r="D240" s="151" t="s">
        <v>1460</v>
      </c>
      <c r="E240" s="151" t="s">
        <v>669</v>
      </c>
      <c r="F240" s="151" t="s">
        <v>669</v>
      </c>
      <c r="G240" s="151" t="s">
        <v>670</v>
      </c>
      <c r="H240" s="181">
        <v>1.56</v>
      </c>
      <c r="I240" s="164" t="s">
        <v>2405</v>
      </c>
      <c r="J240" s="151">
        <v>1</v>
      </c>
      <c r="K240" s="182">
        <v>2021</v>
      </c>
      <c r="L240" s="151" t="s">
        <v>1525</v>
      </c>
      <c r="M240" s="151" t="s">
        <v>1526</v>
      </c>
      <c r="N240" s="215" t="s">
        <v>2433</v>
      </c>
      <c r="O240" s="164" t="s">
        <v>2404</v>
      </c>
      <c r="P240" s="151" t="s">
        <v>674</v>
      </c>
      <c r="Q240" s="182">
        <v>1979</v>
      </c>
      <c r="R240" s="151">
        <v>3</v>
      </c>
      <c r="S240" s="151"/>
      <c r="T240" s="151"/>
      <c r="U240" s="151"/>
      <c r="V240" s="151"/>
      <c r="W240" s="151"/>
      <c r="X240" s="182">
        <v>0</v>
      </c>
      <c r="Y240" s="182">
        <v>0</v>
      </c>
      <c r="Z240" s="184" t="s">
        <v>1464</v>
      </c>
      <c r="AA240" s="168">
        <v>2022</v>
      </c>
      <c r="AB240" s="185">
        <v>1</v>
      </c>
      <c r="AC240" s="185">
        <v>13</v>
      </c>
      <c r="AD240" s="186" t="b">
        <f>IF(ISBLANK(GroupMember[[#This Row],[1. Identifiant interne d’exploitation agricole*]]),"",IF(ISERROR(MATCH(GroupMember[[#This Row],[1. Identifiant interne d’exploitation agricole*]],CertifiedCrop[1. Identifiant interne d’exploitation agricole*],0)),FALSE,TRUE))</f>
        <v>1</v>
      </c>
      <c r="AE240" s="186" t="b">
        <f>IF(ISBLANK(GroupMember[[#This Row],[1. Identifiant interne d’exploitation agricole*]]),"",IF(ISERROR(MATCH(GroupMember[[#This Row],[1. Identifiant interne d’exploitation agricole*]],FarmUnit[1. Identifiant interne d’exploitation agricole*],0)),FALSE,TRUE))</f>
        <v>1</v>
      </c>
      <c r="AF240" s="187" t="str">
        <f t="shared" si="16"/>
        <v>GEREMIE TALO</v>
      </c>
      <c r="AG240" s="188" t="str">
        <f t="shared" si="17"/>
        <v>13/1/2022</v>
      </c>
      <c r="AH240" s="189">
        <f t="shared" si="15"/>
        <v>4</v>
      </c>
      <c r="AI240" s="190">
        <f t="shared" si="18"/>
        <v>0</v>
      </c>
    </row>
    <row r="241" spans="1:35" s="191" customFormat="1" ht="13.5" x14ac:dyDescent="0.25">
      <c r="A241" s="151" t="s">
        <v>1527</v>
      </c>
      <c r="B241" s="151" t="s">
        <v>667</v>
      </c>
      <c r="C241" s="151" t="s">
        <v>1527</v>
      </c>
      <c r="D241" s="151" t="s">
        <v>1460</v>
      </c>
      <c r="E241" s="151" t="s">
        <v>669</v>
      </c>
      <c r="F241" s="151" t="s">
        <v>669</v>
      </c>
      <c r="G241" s="151" t="s">
        <v>670</v>
      </c>
      <c r="H241" s="181">
        <v>3.8</v>
      </c>
      <c r="I241" s="164" t="s">
        <v>2405</v>
      </c>
      <c r="J241" s="151">
        <v>2</v>
      </c>
      <c r="K241" s="182">
        <v>2021</v>
      </c>
      <c r="L241" s="151" t="s">
        <v>697</v>
      </c>
      <c r="M241" s="151" t="s">
        <v>810</v>
      </c>
      <c r="N241" s="215" t="s">
        <v>2434</v>
      </c>
      <c r="O241" s="151" t="s">
        <v>1528</v>
      </c>
      <c r="P241" s="151" t="s">
        <v>674</v>
      </c>
      <c r="Q241" s="182">
        <v>1970</v>
      </c>
      <c r="R241" s="151">
        <v>5</v>
      </c>
      <c r="S241" s="151"/>
      <c r="T241" s="151"/>
      <c r="U241" s="151"/>
      <c r="V241" s="151"/>
      <c r="W241" s="151"/>
      <c r="X241" s="182">
        <v>0</v>
      </c>
      <c r="Y241" s="182">
        <v>0</v>
      </c>
      <c r="Z241" s="184" t="s">
        <v>1464</v>
      </c>
      <c r="AA241" s="168">
        <v>2022</v>
      </c>
      <c r="AB241" s="185">
        <v>1</v>
      </c>
      <c r="AC241" s="185">
        <v>12</v>
      </c>
      <c r="AD241" s="186" t="b">
        <f>IF(ISBLANK(GroupMember[[#This Row],[1. Identifiant interne d’exploitation agricole*]]),"",IF(ISERROR(MATCH(GroupMember[[#This Row],[1. Identifiant interne d’exploitation agricole*]],CertifiedCrop[1. Identifiant interne d’exploitation agricole*],0)),FALSE,TRUE))</f>
        <v>1</v>
      </c>
      <c r="AE241" s="186" t="b">
        <f>IF(ISBLANK(GroupMember[[#This Row],[1. Identifiant interne d’exploitation agricole*]]),"",IF(ISERROR(MATCH(GroupMember[[#This Row],[1. Identifiant interne d’exploitation agricole*]],FarmUnit[1. Identifiant interne d’exploitation agricole*],0)),FALSE,TRUE))</f>
        <v>1</v>
      </c>
      <c r="AF241" s="187" t="str">
        <f t="shared" si="16"/>
        <v>KOUASSI YAO</v>
      </c>
      <c r="AG241" s="188" t="str">
        <f t="shared" si="17"/>
        <v>12/1/2022</v>
      </c>
      <c r="AH241" s="189">
        <f t="shared" si="15"/>
        <v>3</v>
      </c>
      <c r="AI241" s="190">
        <f t="shared" si="18"/>
        <v>0</v>
      </c>
    </row>
    <row r="242" spans="1:35" s="191" customFormat="1" ht="13.5" x14ac:dyDescent="0.25">
      <c r="A242" s="151" t="s">
        <v>1529</v>
      </c>
      <c r="B242" s="151" t="s">
        <v>667</v>
      </c>
      <c r="C242" s="151" t="s">
        <v>1529</v>
      </c>
      <c r="D242" s="151" t="s">
        <v>1460</v>
      </c>
      <c r="E242" s="151" t="s">
        <v>669</v>
      </c>
      <c r="F242" s="151" t="s">
        <v>669</v>
      </c>
      <c r="G242" s="151" t="s">
        <v>670</v>
      </c>
      <c r="H242" s="181">
        <v>3.77</v>
      </c>
      <c r="I242" s="164" t="s">
        <v>2405</v>
      </c>
      <c r="J242" s="151">
        <v>1</v>
      </c>
      <c r="K242" s="182">
        <v>2021</v>
      </c>
      <c r="L242" s="151" t="s">
        <v>1530</v>
      </c>
      <c r="M242" s="151" t="s">
        <v>1531</v>
      </c>
      <c r="N242" s="215" t="s">
        <v>2435</v>
      </c>
      <c r="O242" s="151" t="s">
        <v>2402</v>
      </c>
      <c r="P242" s="151" t="s">
        <v>674</v>
      </c>
      <c r="Q242" s="182">
        <v>1967</v>
      </c>
      <c r="R242" s="151">
        <v>6</v>
      </c>
      <c r="S242" s="151"/>
      <c r="T242" s="151"/>
      <c r="U242" s="151"/>
      <c r="V242" s="151"/>
      <c r="W242" s="151"/>
      <c r="X242" s="182">
        <v>0</v>
      </c>
      <c r="Y242" s="182">
        <v>0</v>
      </c>
      <c r="Z242" s="184" t="s">
        <v>1464</v>
      </c>
      <c r="AA242" s="168">
        <v>2022</v>
      </c>
      <c r="AB242" s="185">
        <v>1</v>
      </c>
      <c r="AC242" s="185">
        <v>22</v>
      </c>
      <c r="AD242" s="186" t="b">
        <f>IF(ISBLANK(GroupMember[[#This Row],[1. Identifiant interne d’exploitation agricole*]]),"",IF(ISERROR(MATCH(GroupMember[[#This Row],[1. Identifiant interne d’exploitation agricole*]],CertifiedCrop[1. Identifiant interne d’exploitation agricole*],0)),FALSE,TRUE))</f>
        <v>1</v>
      </c>
      <c r="AE242" s="186" t="b">
        <f>IF(ISBLANK(GroupMember[[#This Row],[1. Identifiant interne d’exploitation agricole*]]),"",IF(ISERROR(MATCH(GroupMember[[#This Row],[1. Identifiant interne d’exploitation agricole*]],FarmUnit[1. Identifiant interne d’exploitation agricole*],0)),FALSE,TRUE))</f>
        <v>1</v>
      </c>
      <c r="AF242" s="187" t="str">
        <f t="shared" si="16"/>
        <v>KOFFI ROBERT NIANGORAN</v>
      </c>
      <c r="AG242" s="188" t="str">
        <f t="shared" si="17"/>
        <v>22/1/2022</v>
      </c>
      <c r="AH242" s="189">
        <f t="shared" si="15"/>
        <v>3</v>
      </c>
      <c r="AI242" s="190">
        <f t="shared" si="18"/>
        <v>0</v>
      </c>
    </row>
    <row r="243" spans="1:35" s="191" customFormat="1" ht="13.5" x14ac:dyDescent="0.25">
      <c r="A243" s="151" t="s">
        <v>1532</v>
      </c>
      <c r="B243" s="151" t="s">
        <v>667</v>
      </c>
      <c r="C243" s="151" t="s">
        <v>1532</v>
      </c>
      <c r="D243" s="151" t="s">
        <v>1460</v>
      </c>
      <c r="E243" s="151" t="s">
        <v>669</v>
      </c>
      <c r="F243" s="151" t="s">
        <v>669</v>
      </c>
      <c r="G243" s="151" t="s">
        <v>670</v>
      </c>
      <c r="H243" s="181">
        <v>2.84</v>
      </c>
      <c r="I243" s="164" t="s">
        <v>2405</v>
      </c>
      <c r="J243" s="151">
        <v>1</v>
      </c>
      <c r="K243" s="182">
        <v>2021</v>
      </c>
      <c r="L243" s="151" t="s">
        <v>1533</v>
      </c>
      <c r="M243" s="151" t="s">
        <v>1534</v>
      </c>
      <c r="N243" s="215" t="s">
        <v>2436</v>
      </c>
      <c r="O243" s="164" t="s">
        <v>2404</v>
      </c>
      <c r="P243" s="151" t="s">
        <v>674</v>
      </c>
      <c r="Q243" s="182">
        <v>1964</v>
      </c>
      <c r="R243" s="151">
        <v>9</v>
      </c>
      <c r="S243" s="151"/>
      <c r="T243" s="151"/>
      <c r="U243" s="151"/>
      <c r="V243" s="151"/>
      <c r="W243" s="151"/>
      <c r="X243" s="182">
        <v>0</v>
      </c>
      <c r="Y243" s="182">
        <v>0</v>
      </c>
      <c r="Z243" s="184" t="s">
        <v>1464</v>
      </c>
      <c r="AA243" s="168">
        <v>2022</v>
      </c>
      <c r="AB243" s="185">
        <v>1</v>
      </c>
      <c r="AC243" s="185">
        <v>31</v>
      </c>
      <c r="AD243" s="186" t="b">
        <f>IF(ISBLANK(GroupMember[[#This Row],[1. Identifiant interne d’exploitation agricole*]]),"",IF(ISERROR(MATCH(GroupMember[[#This Row],[1. Identifiant interne d’exploitation agricole*]],CertifiedCrop[1. Identifiant interne d’exploitation agricole*],0)),FALSE,TRUE))</f>
        <v>1</v>
      </c>
      <c r="AE243" s="186" t="b">
        <f>IF(ISBLANK(GroupMember[[#This Row],[1. Identifiant interne d’exploitation agricole*]]),"",IF(ISERROR(MATCH(GroupMember[[#This Row],[1. Identifiant interne d’exploitation agricole*]],FarmUnit[1. Identifiant interne d’exploitation agricole*],0)),FALSE,TRUE))</f>
        <v>1</v>
      </c>
      <c r="AF243" s="187" t="str">
        <f t="shared" si="16"/>
        <v>BONIFACE GREKOU</v>
      </c>
      <c r="AG243" s="188" t="str">
        <f t="shared" si="17"/>
        <v>31/1/2022</v>
      </c>
      <c r="AH243" s="189">
        <f t="shared" si="15"/>
        <v>4</v>
      </c>
      <c r="AI243" s="190">
        <f t="shared" si="18"/>
        <v>0</v>
      </c>
    </row>
    <row r="244" spans="1:35" s="191" customFormat="1" ht="13.5" x14ac:dyDescent="0.25">
      <c r="A244" s="151" t="s">
        <v>1535</v>
      </c>
      <c r="B244" s="151" t="s">
        <v>667</v>
      </c>
      <c r="C244" s="151" t="s">
        <v>1535</v>
      </c>
      <c r="D244" s="151" t="s">
        <v>1460</v>
      </c>
      <c r="E244" s="151" t="s">
        <v>669</v>
      </c>
      <c r="F244" s="151" t="s">
        <v>669</v>
      </c>
      <c r="G244" s="151" t="s">
        <v>670</v>
      </c>
      <c r="H244" s="181">
        <v>6.75</v>
      </c>
      <c r="I244" s="164" t="s">
        <v>2405</v>
      </c>
      <c r="J244" s="151">
        <v>2</v>
      </c>
      <c r="K244" s="182">
        <v>2021</v>
      </c>
      <c r="L244" s="151" t="s">
        <v>1536</v>
      </c>
      <c r="M244" s="151" t="s">
        <v>697</v>
      </c>
      <c r="N244" s="215" t="s">
        <v>2437</v>
      </c>
      <c r="O244" s="151" t="s">
        <v>1537</v>
      </c>
      <c r="P244" s="151" t="s">
        <v>745</v>
      </c>
      <c r="Q244" s="182">
        <v>1970</v>
      </c>
      <c r="R244" s="151">
        <v>4</v>
      </c>
      <c r="S244" s="151"/>
      <c r="T244" s="151"/>
      <c r="U244" s="151"/>
      <c r="V244" s="151"/>
      <c r="W244" s="151"/>
      <c r="X244" s="182">
        <v>2</v>
      </c>
      <c r="Y244" s="182">
        <v>0</v>
      </c>
      <c r="Z244" s="184" t="s">
        <v>1464</v>
      </c>
      <c r="AA244" s="168">
        <v>2022</v>
      </c>
      <c r="AB244" s="185">
        <v>1</v>
      </c>
      <c r="AC244" s="185">
        <v>13</v>
      </c>
      <c r="AD244" s="186" t="b">
        <f>IF(ISBLANK(GroupMember[[#This Row],[1. Identifiant interne d’exploitation agricole*]]),"",IF(ISERROR(MATCH(GroupMember[[#This Row],[1. Identifiant interne d’exploitation agricole*]],CertifiedCrop[1. Identifiant interne d’exploitation agricole*],0)),FALSE,TRUE))</f>
        <v>1</v>
      </c>
      <c r="AE244" s="186" t="b">
        <f>IF(ISBLANK(GroupMember[[#This Row],[1. Identifiant interne d’exploitation agricole*]]),"",IF(ISERROR(MATCH(GroupMember[[#This Row],[1. Identifiant interne d’exploitation agricole*]],FarmUnit[1. Identifiant interne d’exploitation agricole*],0)),FALSE,TRUE))</f>
        <v>1</v>
      </c>
      <c r="AF244" s="187" t="str">
        <f t="shared" si="16"/>
        <v>AHOU KOUASSI</v>
      </c>
      <c r="AG244" s="188" t="str">
        <f t="shared" si="17"/>
        <v>13/1/2022</v>
      </c>
      <c r="AH244" s="189">
        <f t="shared" si="15"/>
        <v>4</v>
      </c>
      <c r="AI244" s="190">
        <f t="shared" si="18"/>
        <v>2</v>
      </c>
    </row>
    <row r="245" spans="1:35" s="191" customFormat="1" ht="13.5" x14ac:dyDescent="0.25">
      <c r="A245" s="151" t="s">
        <v>1538</v>
      </c>
      <c r="B245" s="151" t="s">
        <v>667</v>
      </c>
      <c r="C245" s="151" t="s">
        <v>1538</v>
      </c>
      <c r="D245" s="151" t="s">
        <v>1460</v>
      </c>
      <c r="E245" s="151" t="s">
        <v>669</v>
      </c>
      <c r="F245" s="151" t="s">
        <v>669</v>
      </c>
      <c r="G245" s="151" t="s">
        <v>670</v>
      </c>
      <c r="H245" s="181">
        <v>3.78</v>
      </c>
      <c r="I245" s="164" t="s">
        <v>2405</v>
      </c>
      <c r="J245" s="151">
        <v>1</v>
      </c>
      <c r="K245" s="182">
        <v>2021</v>
      </c>
      <c r="L245" s="151" t="s">
        <v>1539</v>
      </c>
      <c r="M245" s="151" t="s">
        <v>1540</v>
      </c>
      <c r="N245" s="183" t="s">
        <v>1541</v>
      </c>
      <c r="O245" s="164" t="s">
        <v>2404</v>
      </c>
      <c r="P245" s="151" t="s">
        <v>674</v>
      </c>
      <c r="Q245" s="182">
        <v>1987</v>
      </c>
      <c r="R245" s="151">
        <v>2</v>
      </c>
      <c r="S245" s="151"/>
      <c r="T245" s="151"/>
      <c r="U245" s="151"/>
      <c r="V245" s="151"/>
      <c r="W245" s="151"/>
      <c r="X245" s="182">
        <v>0</v>
      </c>
      <c r="Y245" s="182">
        <v>0</v>
      </c>
      <c r="Z245" s="184" t="s">
        <v>1464</v>
      </c>
      <c r="AA245" s="168">
        <v>2022</v>
      </c>
      <c r="AB245" s="185">
        <v>1</v>
      </c>
      <c r="AC245" s="185">
        <v>12</v>
      </c>
      <c r="AD245" s="186" t="b">
        <f>IF(ISBLANK(GroupMember[[#This Row],[1. Identifiant interne d’exploitation agricole*]]),"",IF(ISERROR(MATCH(GroupMember[[#This Row],[1. Identifiant interne d’exploitation agricole*]],CertifiedCrop[1. Identifiant interne d’exploitation agricole*],0)),FALSE,TRUE))</f>
        <v>1</v>
      </c>
      <c r="AE245" s="186" t="b">
        <f>IF(ISBLANK(GroupMember[[#This Row],[1. Identifiant interne d’exploitation agricole*]]),"",IF(ISERROR(MATCH(GroupMember[[#This Row],[1. Identifiant interne d’exploitation agricole*]],FarmUnit[1. Identifiant interne d’exploitation agricole*],0)),FALSE,TRUE))</f>
        <v>1</v>
      </c>
      <c r="AF245" s="187" t="str">
        <f t="shared" si="16"/>
        <v>DAKOZOU DESIRE GROGA</v>
      </c>
      <c r="AG245" s="188" t="str">
        <f t="shared" si="17"/>
        <v>12/1/2022</v>
      </c>
      <c r="AH245" s="189">
        <f t="shared" si="15"/>
        <v>3</v>
      </c>
      <c r="AI245" s="190">
        <f t="shared" si="18"/>
        <v>0</v>
      </c>
    </row>
    <row r="246" spans="1:35" s="191" customFormat="1" ht="13.5" x14ac:dyDescent="0.25">
      <c r="A246" s="151" t="s">
        <v>1542</v>
      </c>
      <c r="B246" s="151" t="s">
        <v>667</v>
      </c>
      <c r="C246" s="151" t="s">
        <v>1542</v>
      </c>
      <c r="D246" s="151" t="s">
        <v>1460</v>
      </c>
      <c r="E246" s="151" t="s">
        <v>669</v>
      </c>
      <c r="F246" s="151" t="s">
        <v>669</v>
      </c>
      <c r="G246" s="151" t="s">
        <v>670</v>
      </c>
      <c r="H246" s="181">
        <v>5.42</v>
      </c>
      <c r="I246" s="164" t="s">
        <v>2405</v>
      </c>
      <c r="J246" s="151">
        <v>2</v>
      </c>
      <c r="K246" s="182">
        <v>2021</v>
      </c>
      <c r="L246" s="151" t="s">
        <v>773</v>
      </c>
      <c r="M246" s="151" t="s">
        <v>1543</v>
      </c>
      <c r="N246" s="215" t="s">
        <v>2438</v>
      </c>
      <c r="O246" s="164" t="s">
        <v>2404</v>
      </c>
      <c r="P246" s="151" t="s">
        <v>674</v>
      </c>
      <c r="Q246" s="182">
        <v>1985</v>
      </c>
      <c r="R246" s="151">
        <v>3</v>
      </c>
      <c r="S246" s="151"/>
      <c r="T246" s="151"/>
      <c r="U246" s="151"/>
      <c r="V246" s="151"/>
      <c r="W246" s="151"/>
      <c r="X246" s="182">
        <v>2</v>
      </c>
      <c r="Y246" s="182">
        <v>0</v>
      </c>
      <c r="Z246" s="184" t="s">
        <v>1464</v>
      </c>
      <c r="AA246" s="168">
        <v>2022</v>
      </c>
      <c r="AB246" s="185">
        <v>2</v>
      </c>
      <c r="AC246" s="185">
        <v>3</v>
      </c>
      <c r="AD246" s="186" t="b">
        <f>IF(ISBLANK(GroupMember[[#This Row],[1. Identifiant interne d’exploitation agricole*]]),"",IF(ISERROR(MATCH(GroupMember[[#This Row],[1. Identifiant interne d’exploitation agricole*]],CertifiedCrop[1. Identifiant interne d’exploitation agricole*],0)),FALSE,TRUE))</f>
        <v>1</v>
      </c>
      <c r="AE246" s="186" t="b">
        <f>IF(ISBLANK(GroupMember[[#This Row],[1. Identifiant interne d’exploitation agricole*]]),"",IF(ISERROR(MATCH(GroupMember[[#This Row],[1. Identifiant interne d’exploitation agricole*]],FarmUnit[1. Identifiant interne d’exploitation agricole*],0)),FALSE,TRUE))</f>
        <v>1</v>
      </c>
      <c r="AF246" s="187" t="str">
        <f t="shared" si="16"/>
        <v>SIAKA DERRA</v>
      </c>
      <c r="AG246" s="188" t="str">
        <f t="shared" si="17"/>
        <v>3/2/2022</v>
      </c>
      <c r="AH246" s="189">
        <f t="shared" si="15"/>
        <v>3</v>
      </c>
      <c r="AI246" s="190">
        <f t="shared" si="18"/>
        <v>2</v>
      </c>
    </row>
    <row r="247" spans="1:35" s="191" customFormat="1" ht="13.5" x14ac:dyDescent="0.25">
      <c r="A247" s="151" t="s">
        <v>1544</v>
      </c>
      <c r="B247" s="151" t="s">
        <v>667</v>
      </c>
      <c r="C247" s="151" t="s">
        <v>1544</v>
      </c>
      <c r="D247" s="151" t="s">
        <v>1460</v>
      </c>
      <c r="E247" s="151" t="s">
        <v>669</v>
      </c>
      <c r="F247" s="151" t="s">
        <v>669</v>
      </c>
      <c r="G247" s="151" t="s">
        <v>670</v>
      </c>
      <c r="H247" s="181">
        <v>2.46</v>
      </c>
      <c r="I247" s="164" t="s">
        <v>2405</v>
      </c>
      <c r="J247" s="151">
        <v>1</v>
      </c>
      <c r="K247" s="182">
        <v>2021</v>
      </c>
      <c r="L247" s="151" t="s">
        <v>1361</v>
      </c>
      <c r="M247" s="151" t="s">
        <v>1545</v>
      </c>
      <c r="N247" s="215" t="s">
        <v>2439</v>
      </c>
      <c r="O247" s="151" t="s">
        <v>1546</v>
      </c>
      <c r="P247" s="151" t="s">
        <v>674</v>
      </c>
      <c r="Q247" s="182">
        <v>1978</v>
      </c>
      <c r="R247" s="151">
        <v>6</v>
      </c>
      <c r="S247" s="151"/>
      <c r="T247" s="151"/>
      <c r="U247" s="151"/>
      <c r="V247" s="151"/>
      <c r="W247" s="151"/>
      <c r="X247" s="182">
        <v>0</v>
      </c>
      <c r="Y247" s="182">
        <v>0</v>
      </c>
      <c r="Z247" s="184" t="s">
        <v>1464</v>
      </c>
      <c r="AA247" s="168">
        <v>2022</v>
      </c>
      <c r="AB247" s="185">
        <v>1</v>
      </c>
      <c r="AC247" s="185">
        <v>7</v>
      </c>
      <c r="AD247" s="186" t="b">
        <f>IF(ISBLANK(GroupMember[[#This Row],[1. Identifiant interne d’exploitation agricole*]]),"",IF(ISERROR(MATCH(GroupMember[[#This Row],[1. Identifiant interne d’exploitation agricole*]],CertifiedCrop[1. Identifiant interne d’exploitation agricole*],0)),FALSE,TRUE))</f>
        <v>1</v>
      </c>
      <c r="AE247" s="186" t="b">
        <f>IF(ISBLANK(GroupMember[[#This Row],[1. Identifiant interne d’exploitation agricole*]]),"",IF(ISERROR(MATCH(GroupMember[[#This Row],[1. Identifiant interne d’exploitation agricole*]],FarmUnit[1. Identifiant interne d’exploitation agricole*],0)),FALSE,TRUE))</f>
        <v>1</v>
      </c>
      <c r="AF247" s="187" t="str">
        <f t="shared" si="16"/>
        <v>BROU N’GORAN</v>
      </c>
      <c r="AG247" s="188" t="str">
        <f t="shared" si="17"/>
        <v>7/1/2022</v>
      </c>
      <c r="AH247" s="189">
        <f t="shared" si="15"/>
        <v>3</v>
      </c>
      <c r="AI247" s="190">
        <f t="shared" si="18"/>
        <v>0</v>
      </c>
    </row>
    <row r="248" spans="1:35" s="191" customFormat="1" ht="13.5" x14ac:dyDescent="0.25">
      <c r="A248" s="151" t="s">
        <v>1547</v>
      </c>
      <c r="B248" s="151" t="s">
        <v>667</v>
      </c>
      <c r="C248" s="151" t="s">
        <v>1547</v>
      </c>
      <c r="D248" s="151" t="s">
        <v>1460</v>
      </c>
      <c r="E248" s="151" t="s">
        <v>669</v>
      </c>
      <c r="F248" s="151" t="s">
        <v>669</v>
      </c>
      <c r="G248" s="151" t="s">
        <v>670</v>
      </c>
      <c r="H248" s="181">
        <v>1.59</v>
      </c>
      <c r="I248" s="164" t="s">
        <v>2405</v>
      </c>
      <c r="J248" s="151">
        <v>1</v>
      </c>
      <c r="K248" s="182">
        <v>2021</v>
      </c>
      <c r="L248" s="151" t="s">
        <v>1548</v>
      </c>
      <c r="M248" s="151" t="s">
        <v>1549</v>
      </c>
      <c r="N248" s="164" t="s">
        <v>2404</v>
      </c>
      <c r="O248" s="164" t="s">
        <v>2404</v>
      </c>
      <c r="P248" s="151" t="s">
        <v>674</v>
      </c>
      <c r="Q248" s="182">
        <v>1977</v>
      </c>
      <c r="R248" s="151">
        <v>8</v>
      </c>
      <c r="S248" s="151"/>
      <c r="T248" s="151"/>
      <c r="U248" s="151"/>
      <c r="V248" s="151"/>
      <c r="W248" s="151"/>
      <c r="X248" s="182">
        <v>0</v>
      </c>
      <c r="Y248" s="182">
        <v>0</v>
      </c>
      <c r="Z248" s="184" t="s">
        <v>1464</v>
      </c>
      <c r="AA248" s="168">
        <v>2022</v>
      </c>
      <c r="AB248" s="185">
        <v>1</v>
      </c>
      <c r="AC248" s="185">
        <v>12</v>
      </c>
      <c r="AD248" s="186" t="b">
        <f>IF(ISBLANK(GroupMember[[#This Row],[1. Identifiant interne d’exploitation agricole*]]),"",IF(ISERROR(MATCH(GroupMember[[#This Row],[1. Identifiant interne d’exploitation agricole*]],CertifiedCrop[1. Identifiant interne d’exploitation agricole*],0)),FALSE,TRUE))</f>
        <v>1</v>
      </c>
      <c r="AE248" s="186" t="b">
        <f>IF(ISBLANK(GroupMember[[#This Row],[1. Identifiant interne d’exploitation agricole*]]),"",IF(ISERROR(MATCH(GroupMember[[#This Row],[1. Identifiant interne d’exploitation agricole*]],FarmUnit[1. Identifiant interne d’exploitation agricole*],0)),FALSE,TRUE))</f>
        <v>1</v>
      </c>
      <c r="AF248" s="187" t="str">
        <f t="shared" si="16"/>
        <v>GNALI BENJAMIN ZEBOU</v>
      </c>
      <c r="AG248" s="188" t="str">
        <f t="shared" si="17"/>
        <v>12/1/2022</v>
      </c>
      <c r="AH248" s="189">
        <f t="shared" si="15"/>
        <v>3</v>
      </c>
      <c r="AI248" s="190">
        <f t="shared" si="18"/>
        <v>0</v>
      </c>
    </row>
    <row r="249" spans="1:35" s="191" customFormat="1" ht="25.5" x14ac:dyDescent="0.25">
      <c r="A249" s="151" t="s">
        <v>1550</v>
      </c>
      <c r="B249" s="151" t="s">
        <v>667</v>
      </c>
      <c r="C249" s="151" t="s">
        <v>1550</v>
      </c>
      <c r="D249" s="151" t="s">
        <v>1460</v>
      </c>
      <c r="E249" s="151" t="s">
        <v>669</v>
      </c>
      <c r="F249" s="151" t="s">
        <v>669</v>
      </c>
      <c r="G249" s="151" t="s">
        <v>670</v>
      </c>
      <c r="H249" s="181">
        <v>3.69</v>
      </c>
      <c r="I249" s="164" t="s">
        <v>2405</v>
      </c>
      <c r="J249" s="151">
        <v>2</v>
      </c>
      <c r="K249" s="182">
        <v>2021</v>
      </c>
      <c r="L249" s="151" t="s">
        <v>1551</v>
      </c>
      <c r="M249" s="151" t="s">
        <v>1552</v>
      </c>
      <c r="N249" s="215" t="s">
        <v>2440</v>
      </c>
      <c r="O249" s="164" t="s">
        <v>2404</v>
      </c>
      <c r="P249" s="151" t="s">
        <v>674</v>
      </c>
      <c r="Q249" s="182">
        <v>1957</v>
      </c>
      <c r="R249" s="151">
        <v>5</v>
      </c>
      <c r="S249" s="151"/>
      <c r="T249" s="151"/>
      <c r="U249" s="151"/>
      <c r="V249" s="151"/>
      <c r="W249" s="151"/>
      <c r="X249" s="182">
        <v>0</v>
      </c>
      <c r="Y249" s="182">
        <v>0</v>
      </c>
      <c r="Z249" s="184" t="s">
        <v>1464</v>
      </c>
      <c r="AA249" s="168">
        <v>2022</v>
      </c>
      <c r="AB249" s="185">
        <v>1</v>
      </c>
      <c r="AC249" s="185">
        <v>29</v>
      </c>
      <c r="AD249" s="186" t="b">
        <f>IF(ISBLANK(GroupMember[[#This Row],[1. Identifiant interne d’exploitation agricole*]]),"",IF(ISERROR(MATCH(GroupMember[[#This Row],[1. Identifiant interne d’exploitation agricole*]],CertifiedCrop[1. Identifiant interne d’exploitation agricole*],0)),FALSE,TRUE))</f>
        <v>1</v>
      </c>
      <c r="AE249" s="186" t="b">
        <f>IF(ISBLANK(GroupMember[[#This Row],[1. Identifiant interne d’exploitation agricole*]]),"",IF(ISERROR(MATCH(GroupMember[[#This Row],[1. Identifiant interne d’exploitation agricole*]],FarmUnit[1. Identifiant interne d’exploitation agricole*],0)),FALSE,TRUE))</f>
        <v>1</v>
      </c>
      <c r="AF249" s="187" t="str">
        <f t="shared" si="16"/>
        <v>ZAHWUI GUILLAUME  KOUYO</v>
      </c>
      <c r="AG249" s="188" t="str">
        <f t="shared" si="17"/>
        <v>29/1/2022</v>
      </c>
      <c r="AH249" s="189">
        <f t="shared" si="15"/>
        <v>4</v>
      </c>
      <c r="AI249" s="190">
        <f t="shared" si="18"/>
        <v>0</v>
      </c>
    </row>
    <row r="250" spans="1:35" s="191" customFormat="1" ht="13.5" x14ac:dyDescent="0.25">
      <c r="A250" s="151" t="s">
        <v>1553</v>
      </c>
      <c r="B250" s="151" t="s">
        <v>667</v>
      </c>
      <c r="C250" s="151" t="s">
        <v>1553</v>
      </c>
      <c r="D250" s="151" t="s">
        <v>1460</v>
      </c>
      <c r="E250" s="151" t="s">
        <v>669</v>
      </c>
      <c r="F250" s="151" t="s">
        <v>669</v>
      </c>
      <c r="G250" s="151" t="s">
        <v>670</v>
      </c>
      <c r="H250" s="181">
        <v>5.0579999999999998</v>
      </c>
      <c r="I250" s="164" t="s">
        <v>2405</v>
      </c>
      <c r="J250" s="151">
        <v>1</v>
      </c>
      <c r="K250" s="182">
        <v>2021</v>
      </c>
      <c r="L250" s="151" t="s">
        <v>1554</v>
      </c>
      <c r="M250" s="151" t="s">
        <v>1198</v>
      </c>
      <c r="N250" s="215" t="s">
        <v>2441</v>
      </c>
      <c r="O250" s="164" t="s">
        <v>2404</v>
      </c>
      <c r="P250" s="151" t="s">
        <v>674</v>
      </c>
      <c r="Q250" s="182">
        <v>1966</v>
      </c>
      <c r="R250" s="151">
        <v>6</v>
      </c>
      <c r="S250" s="151"/>
      <c r="T250" s="151"/>
      <c r="U250" s="151"/>
      <c r="V250" s="151"/>
      <c r="W250" s="151"/>
      <c r="X250" s="182">
        <v>2</v>
      </c>
      <c r="Y250" s="182">
        <v>0</v>
      </c>
      <c r="Z250" s="184" t="s">
        <v>1464</v>
      </c>
      <c r="AA250" s="168">
        <v>2022</v>
      </c>
      <c r="AB250" s="185">
        <v>1</v>
      </c>
      <c r="AC250" s="185">
        <v>15</v>
      </c>
      <c r="AD250" s="186" t="b">
        <f>IF(ISBLANK(GroupMember[[#This Row],[1. Identifiant interne d’exploitation agricole*]]),"",IF(ISERROR(MATCH(GroupMember[[#This Row],[1. Identifiant interne d’exploitation agricole*]],CertifiedCrop[1. Identifiant interne d’exploitation agricole*],0)),FALSE,TRUE))</f>
        <v>1</v>
      </c>
      <c r="AE250" s="186" t="b">
        <f>IF(ISBLANK(GroupMember[[#This Row],[1. Identifiant interne d’exploitation agricole*]]),"",IF(ISERROR(MATCH(GroupMember[[#This Row],[1. Identifiant interne d’exploitation agricole*]],FarmUnit[1. Identifiant interne d’exploitation agricole*],0)),FALSE,TRUE))</f>
        <v>1</v>
      </c>
      <c r="AF250" s="187" t="str">
        <f t="shared" si="16"/>
        <v>SALAME OUEDRAOGO</v>
      </c>
      <c r="AG250" s="188" t="str">
        <f t="shared" si="17"/>
        <v>15/1/2022</v>
      </c>
      <c r="AH250" s="189">
        <f t="shared" si="15"/>
        <v>5</v>
      </c>
      <c r="AI250" s="190">
        <f t="shared" si="18"/>
        <v>2</v>
      </c>
    </row>
    <row r="251" spans="1:35" s="191" customFormat="1" ht="13.5" x14ac:dyDescent="0.25">
      <c r="A251" s="151" t="s">
        <v>1555</v>
      </c>
      <c r="B251" s="151" t="s">
        <v>667</v>
      </c>
      <c r="C251" s="151" t="s">
        <v>1555</v>
      </c>
      <c r="D251" s="151" t="s">
        <v>1460</v>
      </c>
      <c r="E251" s="151" t="s">
        <v>669</v>
      </c>
      <c r="F251" s="151" t="s">
        <v>669</v>
      </c>
      <c r="G251" s="151" t="s">
        <v>670</v>
      </c>
      <c r="H251" s="181">
        <v>0.68</v>
      </c>
      <c r="I251" s="164" t="s">
        <v>2405</v>
      </c>
      <c r="J251" s="151">
        <v>1</v>
      </c>
      <c r="K251" s="182">
        <v>2021</v>
      </c>
      <c r="L251" s="151" t="s">
        <v>1556</v>
      </c>
      <c r="M251" s="151" t="s">
        <v>1557</v>
      </c>
      <c r="N251" s="164" t="s">
        <v>2404</v>
      </c>
      <c r="O251" s="151" t="s">
        <v>1558</v>
      </c>
      <c r="P251" s="151" t="s">
        <v>674</v>
      </c>
      <c r="Q251" s="182">
        <v>1967</v>
      </c>
      <c r="R251" s="151">
        <v>5</v>
      </c>
      <c r="S251" s="151"/>
      <c r="T251" s="151"/>
      <c r="U251" s="151"/>
      <c r="V251" s="151"/>
      <c r="W251" s="151"/>
      <c r="X251" s="182">
        <v>0</v>
      </c>
      <c r="Y251" s="182">
        <v>0</v>
      </c>
      <c r="Z251" s="184" t="s">
        <v>1464</v>
      </c>
      <c r="AA251" s="168">
        <v>2022</v>
      </c>
      <c r="AB251" s="185">
        <v>1</v>
      </c>
      <c r="AC251" s="185">
        <v>7</v>
      </c>
      <c r="AD251" s="186" t="b">
        <f>IF(ISBLANK(GroupMember[[#This Row],[1. Identifiant interne d’exploitation agricole*]]),"",IF(ISERROR(MATCH(GroupMember[[#This Row],[1. Identifiant interne d’exploitation agricole*]],CertifiedCrop[1. Identifiant interne d’exploitation agricole*],0)),FALSE,TRUE))</f>
        <v>1</v>
      </c>
      <c r="AE251" s="186" t="b">
        <f>IF(ISBLANK(GroupMember[[#This Row],[1. Identifiant interne d’exploitation agricole*]]),"",IF(ISERROR(MATCH(GroupMember[[#This Row],[1. Identifiant interne d’exploitation agricole*]],FarmUnit[1. Identifiant interne d’exploitation agricole*],0)),FALSE,TRUE))</f>
        <v>1</v>
      </c>
      <c r="AF251" s="187" t="str">
        <f t="shared" si="16"/>
        <v>SERY HONORE GABLA</v>
      </c>
      <c r="AG251" s="188" t="str">
        <f t="shared" si="17"/>
        <v>7/1/2022</v>
      </c>
      <c r="AH251" s="189">
        <f t="shared" si="15"/>
        <v>3</v>
      </c>
      <c r="AI251" s="190">
        <f t="shared" si="18"/>
        <v>0</v>
      </c>
    </row>
    <row r="252" spans="1:35" s="191" customFormat="1" ht="13.5" x14ac:dyDescent="0.25">
      <c r="A252" s="151" t="s">
        <v>1559</v>
      </c>
      <c r="B252" s="151" t="s">
        <v>667</v>
      </c>
      <c r="C252" s="151" t="s">
        <v>1559</v>
      </c>
      <c r="D252" s="151" t="s">
        <v>1460</v>
      </c>
      <c r="E252" s="151" t="s">
        <v>669</v>
      </c>
      <c r="F252" s="151" t="s">
        <v>669</v>
      </c>
      <c r="G252" s="151" t="s">
        <v>670</v>
      </c>
      <c r="H252" s="181">
        <v>5.42</v>
      </c>
      <c r="I252" s="164" t="s">
        <v>2405</v>
      </c>
      <c r="J252" s="151">
        <v>2</v>
      </c>
      <c r="K252" s="182">
        <v>2021</v>
      </c>
      <c r="L252" s="151" t="s">
        <v>1560</v>
      </c>
      <c r="M252" s="151" t="s">
        <v>1471</v>
      </c>
      <c r="N252" s="183" t="s">
        <v>1561</v>
      </c>
      <c r="O252" s="164" t="s">
        <v>2404</v>
      </c>
      <c r="P252" s="151" t="s">
        <v>674</v>
      </c>
      <c r="Q252" s="182">
        <v>1959</v>
      </c>
      <c r="R252" s="151">
        <v>9</v>
      </c>
      <c r="S252" s="151"/>
      <c r="T252" s="151"/>
      <c r="U252" s="151"/>
      <c r="V252" s="151"/>
      <c r="W252" s="151"/>
      <c r="X252" s="182">
        <v>2</v>
      </c>
      <c r="Y252" s="182">
        <v>0</v>
      </c>
      <c r="Z252" s="184" t="s">
        <v>1464</v>
      </c>
      <c r="AA252" s="168">
        <v>2022</v>
      </c>
      <c r="AB252" s="185">
        <v>2</v>
      </c>
      <c r="AC252" s="185">
        <v>3</v>
      </c>
      <c r="AD252" s="186" t="b">
        <f>IF(ISBLANK(GroupMember[[#This Row],[1. Identifiant interne d’exploitation agricole*]]),"",IF(ISERROR(MATCH(GroupMember[[#This Row],[1. Identifiant interne d’exploitation agricole*]],CertifiedCrop[1. Identifiant interne d’exploitation agricole*],0)),FALSE,TRUE))</f>
        <v>1</v>
      </c>
      <c r="AE252" s="186" t="b">
        <f>IF(ISBLANK(GroupMember[[#This Row],[1. Identifiant interne d’exploitation agricole*]]),"",IF(ISERROR(MATCH(GroupMember[[#This Row],[1. Identifiant interne d’exploitation agricole*]],FarmUnit[1. Identifiant interne d’exploitation agricole*],0)),FALSE,TRUE))</f>
        <v>1</v>
      </c>
      <c r="AF252" s="187" t="str">
        <f t="shared" si="16"/>
        <v>KOUDOU MATHIAS SERY</v>
      </c>
      <c r="AG252" s="188" t="str">
        <f t="shared" si="17"/>
        <v>3/2/2022</v>
      </c>
      <c r="AH252" s="189">
        <f t="shared" si="15"/>
        <v>3</v>
      </c>
      <c r="AI252" s="190">
        <f t="shared" si="18"/>
        <v>2</v>
      </c>
    </row>
    <row r="253" spans="1:35" s="191" customFormat="1" ht="13.5" x14ac:dyDescent="0.25">
      <c r="A253" s="151" t="s">
        <v>1562</v>
      </c>
      <c r="B253" s="151" t="s">
        <v>667</v>
      </c>
      <c r="C253" s="151" t="s">
        <v>1562</v>
      </c>
      <c r="D253" s="151" t="s">
        <v>1460</v>
      </c>
      <c r="E253" s="151" t="s">
        <v>669</v>
      </c>
      <c r="F253" s="151" t="s">
        <v>669</v>
      </c>
      <c r="G253" s="151" t="s">
        <v>670</v>
      </c>
      <c r="H253" s="181">
        <v>4.91</v>
      </c>
      <c r="I253" s="164" t="s">
        <v>2405</v>
      </c>
      <c r="J253" s="151">
        <v>1</v>
      </c>
      <c r="K253" s="182">
        <v>2021</v>
      </c>
      <c r="L253" s="151" t="s">
        <v>1563</v>
      </c>
      <c r="M253" s="151" t="s">
        <v>1482</v>
      </c>
      <c r="N253" s="183" t="s">
        <v>1564</v>
      </c>
      <c r="O253" s="164" t="s">
        <v>2404</v>
      </c>
      <c r="P253" s="151" t="s">
        <v>674</v>
      </c>
      <c r="Q253" s="182">
        <v>1965</v>
      </c>
      <c r="R253" s="151">
        <v>4</v>
      </c>
      <c r="S253" s="151"/>
      <c r="T253" s="151"/>
      <c r="U253" s="151"/>
      <c r="V253" s="151"/>
      <c r="W253" s="151"/>
      <c r="X253" s="182">
        <v>0</v>
      </c>
      <c r="Y253" s="182">
        <v>0</v>
      </c>
      <c r="Z253" s="184" t="s">
        <v>1464</v>
      </c>
      <c r="AA253" s="168">
        <v>2022</v>
      </c>
      <c r="AB253" s="185">
        <v>1</v>
      </c>
      <c r="AC253" s="185">
        <v>7</v>
      </c>
      <c r="AD253" s="186" t="b">
        <f>IF(ISBLANK(GroupMember[[#This Row],[1. Identifiant interne d’exploitation agricole*]]),"",IF(ISERROR(MATCH(GroupMember[[#This Row],[1. Identifiant interne d’exploitation agricole*]],CertifiedCrop[1. Identifiant interne d’exploitation agricole*],0)),FALSE,TRUE))</f>
        <v>1</v>
      </c>
      <c r="AE253" s="186" t="b">
        <f>IF(ISBLANK(GroupMember[[#This Row],[1. Identifiant interne d’exploitation agricole*]]),"",IF(ISERROR(MATCH(GroupMember[[#This Row],[1. Identifiant interne d’exploitation agricole*]],FarmUnit[1. Identifiant interne d’exploitation agricole*],0)),FALSE,TRUE))</f>
        <v>1</v>
      </c>
      <c r="AF253" s="187" t="str">
        <f t="shared" si="16"/>
        <v>GBEILIA PAULIN DJA</v>
      </c>
      <c r="AG253" s="188" t="str">
        <f t="shared" si="17"/>
        <v>7/1/2022</v>
      </c>
      <c r="AH253" s="189">
        <f t="shared" si="15"/>
        <v>3</v>
      </c>
      <c r="AI253" s="190">
        <f t="shared" si="18"/>
        <v>0</v>
      </c>
    </row>
    <row r="254" spans="1:35" s="191" customFormat="1" ht="13.5" x14ac:dyDescent="0.25">
      <c r="A254" s="151" t="s">
        <v>1565</v>
      </c>
      <c r="B254" s="151" t="s">
        <v>667</v>
      </c>
      <c r="C254" s="151" t="s">
        <v>1565</v>
      </c>
      <c r="D254" s="151" t="s">
        <v>1460</v>
      </c>
      <c r="E254" s="151" t="s">
        <v>669</v>
      </c>
      <c r="F254" s="151" t="s">
        <v>669</v>
      </c>
      <c r="G254" s="151" t="s">
        <v>670</v>
      </c>
      <c r="H254" s="181">
        <v>2.59</v>
      </c>
      <c r="I254" s="164" t="s">
        <v>2405</v>
      </c>
      <c r="J254" s="151">
        <v>1</v>
      </c>
      <c r="K254" s="182">
        <v>2021</v>
      </c>
      <c r="L254" s="151" t="s">
        <v>1566</v>
      </c>
      <c r="M254" s="151" t="s">
        <v>711</v>
      </c>
      <c r="N254" s="183" t="s">
        <v>1567</v>
      </c>
      <c r="O254" s="164" t="s">
        <v>2404</v>
      </c>
      <c r="P254" s="151" t="s">
        <v>674</v>
      </c>
      <c r="Q254" s="182">
        <v>1957</v>
      </c>
      <c r="R254" s="151">
        <v>2</v>
      </c>
      <c r="S254" s="151"/>
      <c r="T254" s="151"/>
      <c r="U254" s="151"/>
      <c r="V254" s="151"/>
      <c r="W254" s="151"/>
      <c r="X254" s="182">
        <v>0</v>
      </c>
      <c r="Y254" s="182">
        <v>0</v>
      </c>
      <c r="Z254" s="184" t="s">
        <v>1464</v>
      </c>
      <c r="AA254" s="168">
        <v>2022</v>
      </c>
      <c r="AB254" s="185">
        <v>1</v>
      </c>
      <c r="AC254" s="185">
        <v>31</v>
      </c>
      <c r="AD254" s="186" t="b">
        <f>IF(ISBLANK(GroupMember[[#This Row],[1. Identifiant interne d’exploitation agricole*]]),"",IF(ISERROR(MATCH(GroupMember[[#This Row],[1. Identifiant interne d’exploitation agricole*]],CertifiedCrop[1. Identifiant interne d’exploitation agricole*],0)),FALSE,TRUE))</f>
        <v>1</v>
      </c>
      <c r="AE254" s="186" t="b">
        <f>IF(ISBLANK(GroupMember[[#This Row],[1. Identifiant interne d’exploitation agricole*]]),"",IF(ISERROR(MATCH(GroupMember[[#This Row],[1. Identifiant interne d’exploitation agricole*]],FarmUnit[1. Identifiant interne d’exploitation agricole*],0)),FALSE,TRUE))</f>
        <v>1</v>
      </c>
      <c r="AF254" s="187" t="str">
        <f t="shared" si="16"/>
        <v>BRUNO DAGO</v>
      </c>
      <c r="AG254" s="188" t="str">
        <f t="shared" si="17"/>
        <v>31/1/2022</v>
      </c>
      <c r="AH254" s="189">
        <f t="shared" si="15"/>
        <v>4</v>
      </c>
      <c r="AI254" s="190">
        <f t="shared" si="18"/>
        <v>0</v>
      </c>
    </row>
    <row r="255" spans="1:35" s="191" customFormat="1" ht="13.5" x14ac:dyDescent="0.25">
      <c r="A255" s="151" t="s">
        <v>1568</v>
      </c>
      <c r="B255" s="151" t="s">
        <v>667</v>
      </c>
      <c r="C255" s="151" t="s">
        <v>1568</v>
      </c>
      <c r="D255" s="151" t="s">
        <v>1460</v>
      </c>
      <c r="E255" s="151" t="s">
        <v>669</v>
      </c>
      <c r="F255" s="151" t="s">
        <v>669</v>
      </c>
      <c r="G255" s="151" t="s">
        <v>670</v>
      </c>
      <c r="H255" s="181">
        <v>2.62</v>
      </c>
      <c r="I255" s="164" t="s">
        <v>2405</v>
      </c>
      <c r="J255" s="151">
        <v>3</v>
      </c>
      <c r="K255" s="182">
        <v>2021</v>
      </c>
      <c r="L255" s="151" t="s">
        <v>1569</v>
      </c>
      <c r="M255" s="151" t="s">
        <v>1570</v>
      </c>
      <c r="N255" s="183" t="s">
        <v>1571</v>
      </c>
      <c r="O255" s="164" t="s">
        <v>2404</v>
      </c>
      <c r="P255" s="151" t="s">
        <v>674</v>
      </c>
      <c r="Q255" s="182">
        <v>1959</v>
      </c>
      <c r="R255" s="151">
        <v>3</v>
      </c>
      <c r="S255" s="151"/>
      <c r="T255" s="151"/>
      <c r="U255" s="151"/>
      <c r="V255" s="151"/>
      <c r="W255" s="151"/>
      <c r="X255" s="182">
        <v>0</v>
      </c>
      <c r="Y255" s="182">
        <v>0</v>
      </c>
      <c r="Z255" s="184" t="s">
        <v>1464</v>
      </c>
      <c r="AA255" s="168">
        <v>2022</v>
      </c>
      <c r="AB255" s="185">
        <v>1</v>
      </c>
      <c r="AC255" s="185">
        <v>10</v>
      </c>
      <c r="AD255" s="186" t="b">
        <f>IF(ISBLANK(GroupMember[[#This Row],[1. Identifiant interne d’exploitation agricole*]]),"",IF(ISERROR(MATCH(GroupMember[[#This Row],[1. Identifiant interne d’exploitation agricole*]],CertifiedCrop[1. Identifiant interne d’exploitation agricole*],0)),FALSE,TRUE))</f>
        <v>1</v>
      </c>
      <c r="AE255" s="186" t="b">
        <f>IF(ISBLANK(GroupMember[[#This Row],[1. Identifiant interne d’exploitation agricole*]]),"",IF(ISERROR(MATCH(GroupMember[[#This Row],[1. Identifiant interne d’exploitation agricole*]],FarmUnit[1. Identifiant interne d’exploitation agricole*],0)),FALSE,TRUE))</f>
        <v>1</v>
      </c>
      <c r="AF255" s="187" t="str">
        <f t="shared" si="16"/>
        <v>ZIE JEAN MARTIAL BOGA</v>
      </c>
      <c r="AG255" s="188" t="str">
        <f t="shared" si="17"/>
        <v>10/1/2022</v>
      </c>
      <c r="AH255" s="189">
        <f t="shared" si="15"/>
        <v>4</v>
      </c>
      <c r="AI255" s="190">
        <f t="shared" si="18"/>
        <v>0</v>
      </c>
    </row>
    <row r="256" spans="1:35" s="191" customFormat="1" ht="25.5" x14ac:dyDescent="0.25">
      <c r="A256" s="151" t="s">
        <v>1572</v>
      </c>
      <c r="B256" s="151" t="s">
        <v>667</v>
      </c>
      <c r="C256" s="151" t="s">
        <v>1572</v>
      </c>
      <c r="D256" s="151" t="s">
        <v>1460</v>
      </c>
      <c r="E256" s="151" t="s">
        <v>669</v>
      </c>
      <c r="F256" s="151" t="s">
        <v>669</v>
      </c>
      <c r="G256" s="151" t="s">
        <v>670</v>
      </c>
      <c r="H256" s="181">
        <v>0.82</v>
      </c>
      <c r="I256" s="164" t="s">
        <v>2405</v>
      </c>
      <c r="J256" s="151">
        <v>1</v>
      </c>
      <c r="K256" s="182">
        <v>2021</v>
      </c>
      <c r="L256" s="151" t="s">
        <v>1573</v>
      </c>
      <c r="M256" s="151" t="s">
        <v>1574</v>
      </c>
      <c r="N256" s="183" t="s">
        <v>1575</v>
      </c>
      <c r="O256" s="164" t="s">
        <v>2404</v>
      </c>
      <c r="P256" s="151" t="s">
        <v>674</v>
      </c>
      <c r="Q256" s="182">
        <v>1967</v>
      </c>
      <c r="R256" s="151">
        <v>4</v>
      </c>
      <c r="S256" s="151"/>
      <c r="T256" s="151"/>
      <c r="U256" s="151"/>
      <c r="V256" s="151"/>
      <c r="W256" s="151"/>
      <c r="X256" s="182">
        <v>0</v>
      </c>
      <c r="Y256" s="182">
        <v>0</v>
      </c>
      <c r="Z256" s="184" t="s">
        <v>1464</v>
      </c>
      <c r="AA256" s="168">
        <v>2022</v>
      </c>
      <c r="AB256" s="185">
        <v>1</v>
      </c>
      <c r="AC256" s="185">
        <v>29</v>
      </c>
      <c r="AD256" s="186" t="b">
        <f>IF(ISBLANK(GroupMember[[#This Row],[1. Identifiant interne d’exploitation agricole*]]),"",IF(ISERROR(MATCH(GroupMember[[#This Row],[1. Identifiant interne d’exploitation agricole*]],CertifiedCrop[1. Identifiant interne d’exploitation agricole*],0)),FALSE,TRUE))</f>
        <v>1</v>
      </c>
      <c r="AE256" s="186" t="b">
        <f>IF(ISBLANK(GroupMember[[#This Row],[1. Identifiant interne d’exploitation agricole*]]),"",IF(ISERROR(MATCH(GroupMember[[#This Row],[1. Identifiant interne d’exploitation agricole*]],FarmUnit[1. Identifiant interne d’exploitation agricole*],0)),FALSE,TRUE))</f>
        <v>1</v>
      </c>
      <c r="AF256" s="187" t="str">
        <f t="shared" si="16"/>
        <v>GROGA PAUL LANDRY DOUBRI</v>
      </c>
      <c r="AG256" s="188" t="str">
        <f t="shared" si="17"/>
        <v>29/1/2022</v>
      </c>
      <c r="AH256" s="189">
        <f t="shared" si="15"/>
        <v>4</v>
      </c>
      <c r="AI256" s="190">
        <f t="shared" si="18"/>
        <v>0</v>
      </c>
    </row>
    <row r="257" spans="1:35" s="191" customFormat="1" ht="13.5" x14ac:dyDescent="0.25">
      <c r="A257" s="151" t="s">
        <v>1576</v>
      </c>
      <c r="B257" s="151" t="s">
        <v>667</v>
      </c>
      <c r="C257" s="151" t="s">
        <v>1576</v>
      </c>
      <c r="D257" s="151" t="s">
        <v>1460</v>
      </c>
      <c r="E257" s="151" t="s">
        <v>669</v>
      </c>
      <c r="F257" s="151" t="s">
        <v>669</v>
      </c>
      <c r="G257" s="151" t="s">
        <v>670</v>
      </c>
      <c r="H257" s="181">
        <v>1.39</v>
      </c>
      <c r="I257" s="164" t="s">
        <v>2405</v>
      </c>
      <c r="J257" s="151">
        <v>1</v>
      </c>
      <c r="K257" s="182">
        <v>2021</v>
      </c>
      <c r="L257" s="151" t="s">
        <v>1577</v>
      </c>
      <c r="M257" s="151" t="s">
        <v>1578</v>
      </c>
      <c r="N257" s="183" t="s">
        <v>1579</v>
      </c>
      <c r="O257" s="164" t="s">
        <v>2404</v>
      </c>
      <c r="P257" s="151" t="s">
        <v>674</v>
      </c>
      <c r="Q257" s="182">
        <v>1959</v>
      </c>
      <c r="R257" s="151">
        <v>5</v>
      </c>
      <c r="S257" s="151"/>
      <c r="T257" s="151"/>
      <c r="U257" s="151"/>
      <c r="V257" s="151"/>
      <c r="W257" s="151"/>
      <c r="X257" s="182">
        <v>0</v>
      </c>
      <c r="Y257" s="182">
        <v>0</v>
      </c>
      <c r="Z257" s="184" t="s">
        <v>1464</v>
      </c>
      <c r="AA257" s="168">
        <v>2022</v>
      </c>
      <c r="AB257" s="185">
        <v>2</v>
      </c>
      <c r="AC257" s="185">
        <v>21</v>
      </c>
      <c r="AD257" s="186" t="b">
        <f>IF(ISBLANK(GroupMember[[#This Row],[1. Identifiant interne d’exploitation agricole*]]),"",IF(ISERROR(MATCH(GroupMember[[#This Row],[1. Identifiant interne d’exploitation agricole*]],CertifiedCrop[1. Identifiant interne d’exploitation agricole*],0)),FALSE,TRUE))</f>
        <v>1</v>
      </c>
      <c r="AE257" s="186" t="b">
        <f>IF(ISBLANK(GroupMember[[#This Row],[1. Identifiant interne d’exploitation agricole*]]),"",IF(ISERROR(MATCH(GroupMember[[#This Row],[1. Identifiant interne d’exploitation agricole*]],FarmUnit[1. Identifiant interne d’exploitation agricole*],0)),FALSE,TRUE))</f>
        <v>1</v>
      </c>
      <c r="AF257" s="187" t="str">
        <f t="shared" si="16"/>
        <v>GNAZALE ROGER YOUPKO</v>
      </c>
      <c r="AG257" s="188" t="str">
        <f t="shared" si="17"/>
        <v>21/2/2022</v>
      </c>
      <c r="AH257" s="189">
        <f t="shared" si="15"/>
        <v>4</v>
      </c>
      <c r="AI257" s="190">
        <f t="shared" si="18"/>
        <v>0</v>
      </c>
    </row>
    <row r="258" spans="1:35" s="191" customFormat="1" ht="13.5" x14ac:dyDescent="0.25">
      <c r="A258" s="151" t="s">
        <v>1580</v>
      </c>
      <c r="B258" s="151" t="s">
        <v>667</v>
      </c>
      <c r="C258" s="151" t="s">
        <v>1580</v>
      </c>
      <c r="D258" s="151" t="s">
        <v>1460</v>
      </c>
      <c r="E258" s="151" t="s">
        <v>669</v>
      </c>
      <c r="F258" s="151" t="s">
        <v>669</v>
      </c>
      <c r="G258" s="151" t="s">
        <v>670</v>
      </c>
      <c r="H258" s="181">
        <v>4.29</v>
      </c>
      <c r="I258" s="164" t="s">
        <v>2405</v>
      </c>
      <c r="J258" s="151">
        <v>1</v>
      </c>
      <c r="K258" s="182">
        <v>2021</v>
      </c>
      <c r="L258" s="151" t="s">
        <v>1581</v>
      </c>
      <c r="M258" s="151" t="s">
        <v>702</v>
      </c>
      <c r="N258" s="183" t="s">
        <v>1582</v>
      </c>
      <c r="O258" s="164" t="s">
        <v>2404</v>
      </c>
      <c r="P258" s="151" t="s">
        <v>674</v>
      </c>
      <c r="Q258" s="182">
        <v>1977</v>
      </c>
      <c r="R258" s="151">
        <v>6</v>
      </c>
      <c r="S258" s="151"/>
      <c r="T258" s="151"/>
      <c r="U258" s="151"/>
      <c r="V258" s="151"/>
      <c r="W258" s="151"/>
      <c r="X258" s="182">
        <v>0</v>
      </c>
      <c r="Y258" s="182">
        <v>0</v>
      </c>
      <c r="Z258" s="184" t="s">
        <v>1464</v>
      </c>
      <c r="AA258" s="168">
        <v>2022</v>
      </c>
      <c r="AB258" s="185">
        <v>2</v>
      </c>
      <c r="AC258" s="185">
        <v>12</v>
      </c>
      <c r="AD258" s="186" t="b">
        <f>IF(ISBLANK(GroupMember[[#This Row],[1. Identifiant interne d’exploitation agricole*]]),"",IF(ISERROR(MATCH(GroupMember[[#This Row],[1. Identifiant interne d’exploitation agricole*]],CertifiedCrop[1. Identifiant interne d’exploitation agricole*],0)),FALSE,TRUE))</f>
        <v>1</v>
      </c>
      <c r="AE258" s="186" t="b">
        <f>IF(ISBLANK(GroupMember[[#This Row],[1. Identifiant interne d’exploitation agricole*]]),"",IF(ISERROR(MATCH(GroupMember[[#This Row],[1. Identifiant interne d’exploitation agricole*]],FarmUnit[1. Identifiant interne d’exploitation agricole*],0)),FALSE,TRUE))</f>
        <v>1</v>
      </c>
      <c r="AF258" s="187" t="str">
        <f t="shared" si="16"/>
        <v>N’DRI ERNEST KOFFI</v>
      </c>
      <c r="AG258" s="188" t="str">
        <f t="shared" si="17"/>
        <v>12/2/2022</v>
      </c>
      <c r="AH258" s="189">
        <f t="shared" si="15"/>
        <v>3</v>
      </c>
      <c r="AI258" s="190">
        <f t="shared" si="18"/>
        <v>0</v>
      </c>
    </row>
    <row r="259" spans="1:35" s="191" customFormat="1" ht="13.5" x14ac:dyDescent="0.25">
      <c r="A259" s="151" t="s">
        <v>1583</v>
      </c>
      <c r="B259" s="151" t="s">
        <v>667</v>
      </c>
      <c r="C259" s="151" t="s">
        <v>1583</v>
      </c>
      <c r="D259" s="151" t="s">
        <v>1460</v>
      </c>
      <c r="E259" s="151" t="s">
        <v>669</v>
      </c>
      <c r="F259" s="151" t="s">
        <v>669</v>
      </c>
      <c r="G259" s="151" t="s">
        <v>670</v>
      </c>
      <c r="H259" s="181">
        <v>1.55</v>
      </c>
      <c r="I259" s="164" t="s">
        <v>2405</v>
      </c>
      <c r="J259" s="151">
        <v>1</v>
      </c>
      <c r="K259" s="182">
        <v>2021</v>
      </c>
      <c r="L259" s="151" t="s">
        <v>1584</v>
      </c>
      <c r="M259" s="151" t="s">
        <v>1585</v>
      </c>
      <c r="N259" s="183" t="s">
        <v>1586</v>
      </c>
      <c r="O259" s="164" t="s">
        <v>2404</v>
      </c>
      <c r="P259" s="151" t="s">
        <v>674</v>
      </c>
      <c r="Q259" s="182">
        <v>1984</v>
      </c>
      <c r="R259" s="151">
        <v>4</v>
      </c>
      <c r="S259" s="151"/>
      <c r="T259" s="151"/>
      <c r="U259" s="151"/>
      <c r="V259" s="151"/>
      <c r="W259" s="151"/>
      <c r="X259" s="182">
        <v>0</v>
      </c>
      <c r="Y259" s="182">
        <v>0</v>
      </c>
      <c r="Z259" s="184" t="s">
        <v>1464</v>
      </c>
      <c r="AA259" s="168">
        <v>2022</v>
      </c>
      <c r="AB259" s="185">
        <v>1</v>
      </c>
      <c r="AC259" s="185">
        <v>24</v>
      </c>
      <c r="AD259" s="186" t="b">
        <f>IF(ISBLANK(GroupMember[[#This Row],[1. Identifiant interne d’exploitation agricole*]]),"",IF(ISERROR(MATCH(GroupMember[[#This Row],[1. Identifiant interne d’exploitation agricole*]],CertifiedCrop[1. Identifiant interne d’exploitation agricole*],0)),FALSE,TRUE))</f>
        <v>1</v>
      </c>
      <c r="AE259" s="186" t="b">
        <f>IF(ISBLANK(GroupMember[[#This Row],[1. Identifiant interne d’exploitation agricole*]]),"",IF(ISERROR(MATCH(GroupMember[[#This Row],[1. Identifiant interne d’exploitation agricole*]],FarmUnit[1. Identifiant interne d’exploitation agricole*],0)),FALSE,TRUE))</f>
        <v>1</v>
      </c>
      <c r="AF259" s="187" t="str">
        <f t="shared" si="16"/>
        <v>GAHUDI JOACHIN SERI</v>
      </c>
      <c r="AG259" s="188" t="str">
        <f t="shared" si="17"/>
        <v>24/1/2022</v>
      </c>
      <c r="AH259" s="189">
        <f t="shared" ref="AH259:AH322" si="19">COUNTIFS(Z:Z,Z259,AG:AG,AG259)</f>
        <v>4</v>
      </c>
      <c r="AI259" s="190">
        <f t="shared" si="18"/>
        <v>0</v>
      </c>
    </row>
    <row r="260" spans="1:35" s="191" customFormat="1" ht="13.5" x14ac:dyDescent="0.25">
      <c r="A260" s="151" t="s">
        <v>1587</v>
      </c>
      <c r="B260" s="151" t="s">
        <v>667</v>
      </c>
      <c r="C260" s="151" t="s">
        <v>1587</v>
      </c>
      <c r="D260" s="151" t="s">
        <v>1460</v>
      </c>
      <c r="E260" s="151" t="s">
        <v>669</v>
      </c>
      <c r="F260" s="151" t="s">
        <v>669</v>
      </c>
      <c r="G260" s="151" t="s">
        <v>670</v>
      </c>
      <c r="H260" s="181">
        <v>5.68</v>
      </c>
      <c r="I260" s="164" t="s">
        <v>2405</v>
      </c>
      <c r="J260" s="151">
        <v>2</v>
      </c>
      <c r="K260" s="182">
        <v>2021</v>
      </c>
      <c r="L260" s="151" t="s">
        <v>1588</v>
      </c>
      <c r="M260" s="151" t="s">
        <v>797</v>
      </c>
      <c r="N260" s="183" t="s">
        <v>1589</v>
      </c>
      <c r="O260" s="164" t="s">
        <v>2404</v>
      </c>
      <c r="P260" s="151" t="s">
        <v>674</v>
      </c>
      <c r="Q260" s="182">
        <v>1973</v>
      </c>
      <c r="R260" s="151">
        <v>7</v>
      </c>
      <c r="S260" s="151"/>
      <c r="T260" s="151"/>
      <c r="U260" s="151"/>
      <c r="V260" s="151"/>
      <c r="W260" s="151"/>
      <c r="X260" s="182">
        <v>2</v>
      </c>
      <c r="Y260" s="182">
        <v>0</v>
      </c>
      <c r="Z260" s="184" t="s">
        <v>1464</v>
      </c>
      <c r="AA260" s="168">
        <v>2022</v>
      </c>
      <c r="AB260" s="185">
        <v>2</v>
      </c>
      <c r="AC260" s="185">
        <v>21</v>
      </c>
      <c r="AD260" s="186" t="b">
        <f>IF(ISBLANK(GroupMember[[#This Row],[1. Identifiant interne d’exploitation agricole*]]),"",IF(ISERROR(MATCH(GroupMember[[#This Row],[1. Identifiant interne d’exploitation agricole*]],CertifiedCrop[1. Identifiant interne d’exploitation agricole*],0)),FALSE,TRUE))</f>
        <v>1</v>
      </c>
      <c r="AE260" s="186" t="b">
        <f>IF(ISBLANK(GroupMember[[#This Row],[1. Identifiant interne d’exploitation agricole*]]),"",IF(ISERROR(MATCH(GroupMember[[#This Row],[1. Identifiant interne d’exploitation agricole*]],FarmUnit[1. Identifiant interne d’exploitation agricole*],0)),FALSE,TRUE))</f>
        <v>1</v>
      </c>
      <c r="AF260" s="187" t="str">
        <f t="shared" si="16"/>
        <v>KOFFI FIDEL KOUAME</v>
      </c>
      <c r="AG260" s="188" t="str">
        <f t="shared" si="17"/>
        <v>21/2/2022</v>
      </c>
      <c r="AH260" s="189">
        <f t="shared" si="19"/>
        <v>4</v>
      </c>
      <c r="AI260" s="190">
        <f t="shared" si="18"/>
        <v>2</v>
      </c>
    </row>
    <row r="261" spans="1:35" s="191" customFormat="1" ht="13.5" x14ac:dyDescent="0.25">
      <c r="A261" s="151" t="s">
        <v>1590</v>
      </c>
      <c r="B261" s="151" t="s">
        <v>667</v>
      </c>
      <c r="C261" s="151" t="s">
        <v>1590</v>
      </c>
      <c r="D261" s="151" t="s">
        <v>1460</v>
      </c>
      <c r="E261" s="151" t="s">
        <v>669</v>
      </c>
      <c r="F261" s="151" t="s">
        <v>669</v>
      </c>
      <c r="G261" s="151" t="s">
        <v>670</v>
      </c>
      <c r="H261" s="181">
        <v>3.54</v>
      </c>
      <c r="I261" s="164" t="s">
        <v>2405</v>
      </c>
      <c r="J261" s="151">
        <v>1</v>
      </c>
      <c r="K261" s="182">
        <v>2021</v>
      </c>
      <c r="L261" s="151" t="s">
        <v>1591</v>
      </c>
      <c r="M261" s="151" t="s">
        <v>1592</v>
      </c>
      <c r="N261" s="183" t="s">
        <v>1593</v>
      </c>
      <c r="O261" s="164" t="s">
        <v>2404</v>
      </c>
      <c r="P261" s="151" t="s">
        <v>674</v>
      </c>
      <c r="Q261" s="182">
        <v>1987</v>
      </c>
      <c r="R261" s="151">
        <v>8</v>
      </c>
      <c r="S261" s="151"/>
      <c r="T261" s="151"/>
      <c r="U261" s="151"/>
      <c r="V261" s="151"/>
      <c r="W261" s="151"/>
      <c r="X261" s="182">
        <v>0</v>
      </c>
      <c r="Y261" s="182">
        <v>0</v>
      </c>
      <c r="Z261" s="184" t="s">
        <v>1464</v>
      </c>
      <c r="AA261" s="168">
        <v>2022</v>
      </c>
      <c r="AB261" s="185">
        <v>1</v>
      </c>
      <c r="AC261" s="185">
        <v>25</v>
      </c>
      <c r="AD261" s="186" t="b">
        <f>IF(ISBLANK(GroupMember[[#This Row],[1. Identifiant interne d’exploitation agricole*]]),"",IF(ISERROR(MATCH(GroupMember[[#This Row],[1. Identifiant interne d’exploitation agricole*]],CertifiedCrop[1. Identifiant interne d’exploitation agricole*],0)),FALSE,TRUE))</f>
        <v>1</v>
      </c>
      <c r="AE261" s="186" t="b">
        <f>IF(ISBLANK(GroupMember[[#This Row],[1. Identifiant interne d’exploitation agricole*]]),"",IF(ISERROR(MATCH(GroupMember[[#This Row],[1. Identifiant interne d’exploitation agricole*]],FarmUnit[1. Identifiant interne d’exploitation agricole*],0)),FALSE,TRUE))</f>
        <v>1</v>
      </c>
      <c r="AF261" s="187" t="str">
        <f t="shared" si="16"/>
        <v>OSCAR DEKPO</v>
      </c>
      <c r="AG261" s="188" t="str">
        <f t="shared" si="17"/>
        <v>25/1/2022</v>
      </c>
      <c r="AH261" s="189">
        <f t="shared" si="19"/>
        <v>4</v>
      </c>
      <c r="AI261" s="190">
        <f t="shared" si="18"/>
        <v>0</v>
      </c>
    </row>
    <row r="262" spans="1:35" s="191" customFormat="1" ht="13.5" x14ac:dyDescent="0.25">
      <c r="A262" s="151" t="s">
        <v>1594</v>
      </c>
      <c r="B262" s="151" t="s">
        <v>667</v>
      </c>
      <c r="C262" s="151" t="s">
        <v>1594</v>
      </c>
      <c r="D262" s="151" t="s">
        <v>1460</v>
      </c>
      <c r="E262" s="151" t="s">
        <v>669</v>
      </c>
      <c r="F262" s="151" t="s">
        <v>669</v>
      </c>
      <c r="G262" s="151" t="s">
        <v>670</v>
      </c>
      <c r="H262" s="181">
        <v>1.33</v>
      </c>
      <c r="I262" s="164" t="s">
        <v>2405</v>
      </c>
      <c r="J262" s="151">
        <v>2</v>
      </c>
      <c r="K262" s="182">
        <v>2021</v>
      </c>
      <c r="L262" s="151" t="s">
        <v>1533</v>
      </c>
      <c r="M262" s="151" t="s">
        <v>1462</v>
      </c>
      <c r="N262" s="164" t="s">
        <v>2404</v>
      </c>
      <c r="O262" s="164" t="s">
        <v>2404</v>
      </c>
      <c r="P262" s="151" t="s">
        <v>674</v>
      </c>
      <c r="Q262" s="182">
        <v>1959</v>
      </c>
      <c r="R262" s="151">
        <v>9</v>
      </c>
      <c r="S262" s="151"/>
      <c r="T262" s="151"/>
      <c r="U262" s="151"/>
      <c r="V262" s="151"/>
      <c r="W262" s="151"/>
      <c r="X262" s="182">
        <v>0</v>
      </c>
      <c r="Y262" s="182">
        <v>0</v>
      </c>
      <c r="Z262" s="184" t="s">
        <v>1464</v>
      </c>
      <c r="AA262" s="168">
        <v>2022</v>
      </c>
      <c r="AB262" s="185">
        <v>1</v>
      </c>
      <c r="AC262" s="185">
        <v>24</v>
      </c>
      <c r="AD262" s="186" t="b">
        <f>IF(ISBLANK(GroupMember[[#This Row],[1. Identifiant interne d’exploitation agricole*]]),"",IF(ISERROR(MATCH(GroupMember[[#This Row],[1. Identifiant interne d’exploitation agricole*]],CertifiedCrop[1. Identifiant interne d’exploitation agricole*],0)),FALSE,TRUE))</f>
        <v>1</v>
      </c>
      <c r="AE262" s="186" t="b">
        <f>IF(ISBLANK(GroupMember[[#This Row],[1. Identifiant interne d’exploitation agricole*]]),"",IF(ISERROR(MATCH(GroupMember[[#This Row],[1. Identifiant interne d’exploitation agricole*]],FarmUnit[1. Identifiant interne d’exploitation agricole*],0)),FALSE,TRUE))</f>
        <v>1</v>
      </c>
      <c r="AF262" s="187" t="str">
        <f t="shared" si="16"/>
        <v>BONIFACE ATTEBY</v>
      </c>
      <c r="AG262" s="188" t="str">
        <f t="shared" si="17"/>
        <v>24/1/2022</v>
      </c>
      <c r="AH262" s="189">
        <f t="shared" si="19"/>
        <v>4</v>
      </c>
      <c r="AI262" s="190">
        <f t="shared" si="18"/>
        <v>0</v>
      </c>
    </row>
    <row r="263" spans="1:35" s="191" customFormat="1" ht="13.5" x14ac:dyDescent="0.25">
      <c r="A263" s="151" t="s">
        <v>1595</v>
      </c>
      <c r="B263" s="151" t="s">
        <v>667</v>
      </c>
      <c r="C263" s="151" t="s">
        <v>1595</v>
      </c>
      <c r="D263" s="151" t="s">
        <v>1460</v>
      </c>
      <c r="E263" s="151" t="s">
        <v>669</v>
      </c>
      <c r="F263" s="151" t="s">
        <v>669</v>
      </c>
      <c r="G263" s="151" t="s">
        <v>670</v>
      </c>
      <c r="H263" s="181">
        <v>1.41</v>
      </c>
      <c r="I263" s="164" t="s">
        <v>2405</v>
      </c>
      <c r="J263" s="151">
        <v>1</v>
      </c>
      <c r="K263" s="182">
        <v>2021</v>
      </c>
      <c r="L263" s="151" t="s">
        <v>1596</v>
      </c>
      <c r="M263" s="151" t="s">
        <v>1079</v>
      </c>
      <c r="N263" s="164" t="s">
        <v>2404</v>
      </c>
      <c r="O263" s="164" t="s">
        <v>2404</v>
      </c>
      <c r="P263" s="151" t="s">
        <v>674</v>
      </c>
      <c r="Q263" s="182">
        <v>1979</v>
      </c>
      <c r="R263" s="151">
        <v>2</v>
      </c>
      <c r="S263" s="151"/>
      <c r="T263" s="151"/>
      <c r="U263" s="151"/>
      <c r="V263" s="151"/>
      <c r="W263" s="151"/>
      <c r="X263" s="182">
        <v>0</v>
      </c>
      <c r="Y263" s="182">
        <v>0</v>
      </c>
      <c r="Z263" s="184" t="s">
        <v>1464</v>
      </c>
      <c r="AA263" s="168">
        <v>2022</v>
      </c>
      <c r="AB263" s="185">
        <v>1</v>
      </c>
      <c r="AC263" s="185">
        <v>22</v>
      </c>
      <c r="AD263" s="186" t="b">
        <f>IF(ISBLANK(GroupMember[[#This Row],[1. Identifiant interne d’exploitation agricole*]]),"",IF(ISERROR(MATCH(GroupMember[[#This Row],[1. Identifiant interne d’exploitation agricole*]],CertifiedCrop[1. Identifiant interne d’exploitation agricole*],0)),FALSE,TRUE))</f>
        <v>1</v>
      </c>
      <c r="AE263" s="186" t="b">
        <f>IF(ISBLANK(GroupMember[[#This Row],[1. Identifiant interne d’exploitation agricole*]]),"",IF(ISERROR(MATCH(GroupMember[[#This Row],[1. Identifiant interne d’exploitation agricole*]],FarmUnit[1. Identifiant interne d’exploitation agricole*],0)),FALSE,TRUE))</f>
        <v>1</v>
      </c>
      <c r="AF263" s="187" t="str">
        <f t="shared" si="16"/>
        <v>SIBIDOU SAVADOGO</v>
      </c>
      <c r="AG263" s="188" t="str">
        <f t="shared" si="17"/>
        <v>22/1/2022</v>
      </c>
      <c r="AH263" s="189">
        <f t="shared" si="19"/>
        <v>3</v>
      </c>
      <c r="AI263" s="190">
        <f t="shared" si="18"/>
        <v>0</v>
      </c>
    </row>
    <row r="264" spans="1:35" s="191" customFormat="1" ht="13.5" x14ac:dyDescent="0.25">
      <c r="A264" s="151" t="s">
        <v>1597</v>
      </c>
      <c r="B264" s="151" t="s">
        <v>667</v>
      </c>
      <c r="C264" s="151" t="s">
        <v>1597</v>
      </c>
      <c r="D264" s="151" t="s">
        <v>1460</v>
      </c>
      <c r="E264" s="151" t="s">
        <v>669</v>
      </c>
      <c r="F264" s="151" t="s">
        <v>669</v>
      </c>
      <c r="G264" s="151" t="s">
        <v>670</v>
      </c>
      <c r="H264" s="181">
        <v>2.0790000000000002</v>
      </c>
      <c r="I264" s="164" t="s">
        <v>2405</v>
      </c>
      <c r="J264" s="151">
        <v>1</v>
      </c>
      <c r="K264" s="182">
        <v>2021</v>
      </c>
      <c r="L264" s="151" t="s">
        <v>772</v>
      </c>
      <c r="M264" s="151" t="s">
        <v>1598</v>
      </c>
      <c r="N264" s="164" t="s">
        <v>2404</v>
      </c>
      <c r="O264" s="164" t="s">
        <v>2404</v>
      </c>
      <c r="P264" s="151" t="s">
        <v>674</v>
      </c>
      <c r="Q264" s="182">
        <v>1966</v>
      </c>
      <c r="R264" s="151">
        <v>6</v>
      </c>
      <c r="S264" s="151"/>
      <c r="T264" s="151"/>
      <c r="U264" s="151"/>
      <c r="V264" s="151"/>
      <c r="W264" s="151"/>
      <c r="X264" s="182">
        <v>0</v>
      </c>
      <c r="Y264" s="182">
        <v>0</v>
      </c>
      <c r="Z264" s="184" t="s">
        <v>1464</v>
      </c>
      <c r="AA264" s="168">
        <v>2022</v>
      </c>
      <c r="AB264" s="185">
        <v>1</v>
      </c>
      <c r="AC264" s="185">
        <v>15</v>
      </c>
      <c r="AD264" s="186" t="b">
        <f>IF(ISBLANK(GroupMember[[#This Row],[1. Identifiant interne d’exploitation agricole*]]),"",IF(ISERROR(MATCH(GroupMember[[#This Row],[1. Identifiant interne d’exploitation agricole*]],CertifiedCrop[1. Identifiant interne d’exploitation agricole*],0)),FALSE,TRUE))</f>
        <v>1</v>
      </c>
      <c r="AE264" s="186" t="b">
        <f>IF(ISBLANK(GroupMember[[#This Row],[1. Identifiant interne d’exploitation agricole*]]),"",IF(ISERROR(MATCH(GroupMember[[#This Row],[1. Identifiant interne d’exploitation agricole*]],FarmUnit[1. Identifiant interne d’exploitation agricole*],0)),FALSE,TRUE))</f>
        <v>1</v>
      </c>
      <c r="AF264" s="187" t="str">
        <f t="shared" si="16"/>
        <v>MOUSSA GANAME</v>
      </c>
      <c r="AG264" s="188" t="str">
        <f t="shared" si="17"/>
        <v>15/1/2022</v>
      </c>
      <c r="AH264" s="189">
        <f t="shared" si="19"/>
        <v>5</v>
      </c>
      <c r="AI264" s="190">
        <f t="shared" si="18"/>
        <v>0</v>
      </c>
    </row>
    <row r="265" spans="1:35" s="191" customFormat="1" ht="13.5" x14ac:dyDescent="0.25">
      <c r="A265" s="151" t="s">
        <v>1599</v>
      </c>
      <c r="B265" s="151" t="s">
        <v>667</v>
      </c>
      <c r="C265" s="151" t="s">
        <v>1599</v>
      </c>
      <c r="D265" s="151" t="s">
        <v>1460</v>
      </c>
      <c r="E265" s="151" t="s">
        <v>669</v>
      </c>
      <c r="F265" s="151" t="s">
        <v>669</v>
      </c>
      <c r="G265" s="151" t="s">
        <v>670</v>
      </c>
      <c r="H265" s="181">
        <v>1.55</v>
      </c>
      <c r="I265" s="164" t="s">
        <v>2405</v>
      </c>
      <c r="J265" s="151">
        <v>1</v>
      </c>
      <c r="K265" s="182">
        <v>2021</v>
      </c>
      <c r="L265" s="151" t="s">
        <v>1600</v>
      </c>
      <c r="M265" s="151" t="s">
        <v>1202</v>
      </c>
      <c r="N265" s="164" t="s">
        <v>2404</v>
      </c>
      <c r="O265" s="164" t="s">
        <v>2404</v>
      </c>
      <c r="P265" s="151" t="s">
        <v>674</v>
      </c>
      <c r="Q265" s="182">
        <v>1958</v>
      </c>
      <c r="R265" s="151">
        <v>7</v>
      </c>
      <c r="S265" s="151"/>
      <c r="T265" s="151"/>
      <c r="U265" s="151"/>
      <c r="V265" s="151"/>
      <c r="W265" s="151"/>
      <c r="X265" s="182">
        <v>0</v>
      </c>
      <c r="Y265" s="182">
        <v>0</v>
      </c>
      <c r="Z265" s="184" t="s">
        <v>1464</v>
      </c>
      <c r="AA265" s="168">
        <v>2022</v>
      </c>
      <c r="AB265" s="185">
        <v>1</v>
      </c>
      <c r="AC265" s="185">
        <v>24</v>
      </c>
      <c r="AD265" s="186" t="b">
        <f>IF(ISBLANK(GroupMember[[#This Row],[1. Identifiant interne d’exploitation agricole*]]),"",IF(ISERROR(MATCH(GroupMember[[#This Row],[1. Identifiant interne d’exploitation agricole*]],CertifiedCrop[1. Identifiant interne d’exploitation agricole*],0)),FALSE,TRUE))</f>
        <v>1</v>
      </c>
      <c r="AE265" s="186" t="b">
        <f>IF(ISBLANK(GroupMember[[#This Row],[1. Identifiant interne d’exploitation agricole*]]),"",IF(ISERROR(MATCH(GroupMember[[#This Row],[1. Identifiant interne d’exploitation agricole*]],FarmUnit[1. Identifiant interne d’exploitation agricole*],0)),FALSE,TRUE))</f>
        <v>1</v>
      </c>
      <c r="AF265" s="187" t="str">
        <f t="shared" si="16"/>
        <v>AMADE SAWADOGO</v>
      </c>
      <c r="AG265" s="188" t="str">
        <f t="shared" si="17"/>
        <v>24/1/2022</v>
      </c>
      <c r="AH265" s="189">
        <f t="shared" si="19"/>
        <v>4</v>
      </c>
      <c r="AI265" s="190">
        <f t="shared" si="18"/>
        <v>0</v>
      </c>
    </row>
    <row r="266" spans="1:35" s="191" customFormat="1" ht="13.5" x14ac:dyDescent="0.25">
      <c r="A266" s="151" t="s">
        <v>1601</v>
      </c>
      <c r="B266" s="151" t="s">
        <v>667</v>
      </c>
      <c r="C266" s="151" t="s">
        <v>1601</v>
      </c>
      <c r="D266" s="151" t="s">
        <v>1460</v>
      </c>
      <c r="E266" s="151" t="s">
        <v>669</v>
      </c>
      <c r="F266" s="151" t="s">
        <v>669</v>
      </c>
      <c r="G266" s="151" t="s">
        <v>670</v>
      </c>
      <c r="H266" s="181">
        <v>5.58</v>
      </c>
      <c r="I266" s="164" t="s">
        <v>2405</v>
      </c>
      <c r="J266" s="151">
        <v>2</v>
      </c>
      <c r="K266" s="182">
        <v>2021</v>
      </c>
      <c r="L266" s="151" t="s">
        <v>1296</v>
      </c>
      <c r="M266" s="151" t="s">
        <v>1602</v>
      </c>
      <c r="N266" s="164" t="s">
        <v>2404</v>
      </c>
      <c r="O266" s="164" t="s">
        <v>2404</v>
      </c>
      <c r="P266" s="151" t="s">
        <v>674</v>
      </c>
      <c r="Q266" s="182">
        <v>1984</v>
      </c>
      <c r="R266" s="151">
        <v>3</v>
      </c>
      <c r="S266" s="151"/>
      <c r="T266" s="151"/>
      <c r="U266" s="151"/>
      <c r="V266" s="151"/>
      <c r="W266" s="151"/>
      <c r="X266" s="182">
        <v>2</v>
      </c>
      <c r="Y266" s="182">
        <v>0</v>
      </c>
      <c r="Z266" s="184" t="s">
        <v>1464</v>
      </c>
      <c r="AA266" s="168">
        <v>2022</v>
      </c>
      <c r="AB266" s="185">
        <v>2</v>
      </c>
      <c r="AC266" s="185">
        <v>10</v>
      </c>
      <c r="AD266" s="186" t="b">
        <f>IF(ISBLANK(GroupMember[[#This Row],[1. Identifiant interne d’exploitation agricole*]]),"",IF(ISERROR(MATCH(GroupMember[[#This Row],[1. Identifiant interne d’exploitation agricole*]],CertifiedCrop[1. Identifiant interne d’exploitation agricole*],0)),FALSE,TRUE))</f>
        <v>1</v>
      </c>
      <c r="AE266" s="186" t="b">
        <f>IF(ISBLANK(GroupMember[[#This Row],[1. Identifiant interne d’exploitation agricole*]]),"",IF(ISERROR(MATCH(GroupMember[[#This Row],[1. Identifiant interne d’exploitation agricole*]],FarmUnit[1. Identifiant interne d’exploitation agricole*],0)),FALSE,TRUE))</f>
        <v>1</v>
      </c>
      <c r="AF266" s="187" t="str">
        <f t="shared" si="16"/>
        <v>ADAMA DJIANDE</v>
      </c>
      <c r="AG266" s="188" t="str">
        <f t="shared" si="17"/>
        <v>10/2/2022</v>
      </c>
      <c r="AH266" s="189">
        <f t="shared" si="19"/>
        <v>3</v>
      </c>
      <c r="AI266" s="190">
        <f t="shared" si="18"/>
        <v>2</v>
      </c>
    </row>
    <row r="267" spans="1:35" s="191" customFormat="1" ht="13.5" x14ac:dyDescent="0.25">
      <c r="A267" s="151" t="s">
        <v>1603</v>
      </c>
      <c r="B267" s="151" t="s">
        <v>667</v>
      </c>
      <c r="C267" s="151" t="s">
        <v>1603</v>
      </c>
      <c r="D267" s="151" t="s">
        <v>1460</v>
      </c>
      <c r="E267" s="151" t="s">
        <v>669</v>
      </c>
      <c r="F267" s="151" t="s">
        <v>669</v>
      </c>
      <c r="G267" s="151" t="s">
        <v>670</v>
      </c>
      <c r="H267" s="181">
        <v>2.1800000000000002</v>
      </c>
      <c r="I267" s="164" t="s">
        <v>2405</v>
      </c>
      <c r="J267" s="151">
        <v>1</v>
      </c>
      <c r="K267" s="182">
        <v>2021</v>
      </c>
      <c r="L267" s="151" t="s">
        <v>797</v>
      </c>
      <c r="M267" s="151" t="s">
        <v>1604</v>
      </c>
      <c r="N267" s="164" t="s">
        <v>2404</v>
      </c>
      <c r="O267" s="164" t="s">
        <v>2404</v>
      </c>
      <c r="P267" s="151" t="s">
        <v>674</v>
      </c>
      <c r="Q267" s="182">
        <v>1975</v>
      </c>
      <c r="R267" s="151">
        <v>9</v>
      </c>
      <c r="S267" s="151"/>
      <c r="T267" s="151"/>
      <c r="U267" s="151"/>
      <c r="V267" s="151"/>
      <c r="W267" s="151"/>
      <c r="X267" s="182">
        <v>0</v>
      </c>
      <c r="Y267" s="182">
        <v>0</v>
      </c>
      <c r="Z267" s="184" t="s">
        <v>1464</v>
      </c>
      <c r="AA267" s="168">
        <v>2022</v>
      </c>
      <c r="AB267" s="185">
        <v>1</v>
      </c>
      <c r="AC267" s="185">
        <v>26</v>
      </c>
      <c r="AD267" s="186" t="b">
        <f>IF(ISBLANK(GroupMember[[#This Row],[1. Identifiant interne d’exploitation agricole*]]),"",IF(ISERROR(MATCH(GroupMember[[#This Row],[1. Identifiant interne d’exploitation agricole*]],CertifiedCrop[1. Identifiant interne d’exploitation agricole*],0)),FALSE,TRUE))</f>
        <v>1</v>
      </c>
      <c r="AE267" s="186" t="b">
        <f>IF(ISBLANK(GroupMember[[#This Row],[1. Identifiant interne d’exploitation agricole*]]),"",IF(ISERROR(MATCH(GroupMember[[#This Row],[1. Identifiant interne d’exploitation agricole*]],FarmUnit[1. Identifiant interne d’exploitation agricole*],0)),FALSE,TRUE))</f>
        <v>1</v>
      </c>
      <c r="AF267" s="187" t="str">
        <f t="shared" si="16"/>
        <v>KOUAME GNEZALE</v>
      </c>
      <c r="AG267" s="188" t="str">
        <f t="shared" si="17"/>
        <v>26/1/2022</v>
      </c>
      <c r="AH267" s="189">
        <f t="shared" si="19"/>
        <v>4</v>
      </c>
      <c r="AI267" s="190">
        <f t="shared" si="18"/>
        <v>0</v>
      </c>
    </row>
    <row r="268" spans="1:35" s="191" customFormat="1" ht="13.5" x14ac:dyDescent="0.25">
      <c r="A268" s="151" t="s">
        <v>1605</v>
      </c>
      <c r="B268" s="151" t="s">
        <v>667</v>
      </c>
      <c r="C268" s="151" t="s">
        <v>1605</v>
      </c>
      <c r="D268" s="151" t="s">
        <v>1460</v>
      </c>
      <c r="E268" s="151" t="s">
        <v>669</v>
      </c>
      <c r="F268" s="151" t="s">
        <v>669</v>
      </c>
      <c r="G268" s="151" t="s">
        <v>670</v>
      </c>
      <c r="H268" s="181">
        <v>1.59</v>
      </c>
      <c r="I268" s="164" t="s">
        <v>2405</v>
      </c>
      <c r="J268" s="151">
        <v>1</v>
      </c>
      <c r="K268" s="182">
        <v>2021</v>
      </c>
      <c r="L268" s="151" t="s">
        <v>1606</v>
      </c>
      <c r="M268" s="151" t="s">
        <v>1607</v>
      </c>
      <c r="N268" s="164" t="s">
        <v>2404</v>
      </c>
      <c r="O268" s="164" t="s">
        <v>2404</v>
      </c>
      <c r="P268" s="151" t="s">
        <v>674</v>
      </c>
      <c r="Q268" s="182">
        <v>1966</v>
      </c>
      <c r="R268" s="151">
        <v>6</v>
      </c>
      <c r="S268" s="151"/>
      <c r="T268" s="151"/>
      <c r="U268" s="151"/>
      <c r="V268" s="151"/>
      <c r="W268" s="151"/>
      <c r="X268" s="182">
        <v>0</v>
      </c>
      <c r="Y268" s="182">
        <v>0</v>
      </c>
      <c r="Z268" s="184" t="s">
        <v>1464</v>
      </c>
      <c r="AA268" s="168">
        <v>2022</v>
      </c>
      <c r="AB268" s="185">
        <v>1</v>
      </c>
      <c r="AC268" s="185">
        <v>11</v>
      </c>
      <c r="AD268" s="186" t="b">
        <f>IF(ISBLANK(GroupMember[[#This Row],[1. Identifiant interne d’exploitation agricole*]]),"",IF(ISERROR(MATCH(GroupMember[[#This Row],[1. Identifiant interne d’exploitation agricole*]],CertifiedCrop[1. Identifiant interne d’exploitation agricole*],0)),FALSE,TRUE))</f>
        <v>1</v>
      </c>
      <c r="AE268" s="186" t="b">
        <f>IF(ISBLANK(GroupMember[[#This Row],[1. Identifiant interne d’exploitation agricole*]]),"",IF(ISERROR(MATCH(GroupMember[[#This Row],[1. Identifiant interne d’exploitation agricole*]],FarmUnit[1. Identifiant interne d’exploitation agricole*],0)),FALSE,TRUE))</f>
        <v>1</v>
      </c>
      <c r="AF268" s="187" t="str">
        <f t="shared" si="16"/>
        <v>SIRIKI KEITA</v>
      </c>
      <c r="AG268" s="188" t="str">
        <f t="shared" si="17"/>
        <v>11/1/2022</v>
      </c>
      <c r="AH268" s="189">
        <f t="shared" si="19"/>
        <v>4</v>
      </c>
      <c r="AI268" s="190">
        <f t="shared" si="18"/>
        <v>0</v>
      </c>
    </row>
    <row r="269" spans="1:35" s="191" customFormat="1" ht="13.5" x14ac:dyDescent="0.25">
      <c r="A269" s="151" t="s">
        <v>1608</v>
      </c>
      <c r="B269" s="151" t="s">
        <v>667</v>
      </c>
      <c r="C269" s="151" t="s">
        <v>1608</v>
      </c>
      <c r="D269" s="151" t="s">
        <v>1460</v>
      </c>
      <c r="E269" s="151" t="s">
        <v>669</v>
      </c>
      <c r="F269" s="151" t="s">
        <v>669</v>
      </c>
      <c r="G269" s="151" t="s">
        <v>670</v>
      </c>
      <c r="H269" s="181">
        <v>1.98</v>
      </c>
      <c r="I269" s="164" t="s">
        <v>2405</v>
      </c>
      <c r="J269" s="151">
        <v>1</v>
      </c>
      <c r="K269" s="182">
        <v>2021</v>
      </c>
      <c r="L269" s="151" t="s">
        <v>1609</v>
      </c>
      <c r="M269" s="151" t="s">
        <v>1607</v>
      </c>
      <c r="N269" s="164" t="s">
        <v>2404</v>
      </c>
      <c r="O269" s="164" t="s">
        <v>2404</v>
      </c>
      <c r="P269" s="151" t="s">
        <v>674</v>
      </c>
      <c r="Q269" s="182">
        <v>1981</v>
      </c>
      <c r="R269" s="151">
        <v>4</v>
      </c>
      <c r="S269" s="151"/>
      <c r="T269" s="151"/>
      <c r="U269" s="151"/>
      <c r="V269" s="151"/>
      <c r="W269" s="151"/>
      <c r="X269" s="182">
        <v>0</v>
      </c>
      <c r="Y269" s="182">
        <v>0</v>
      </c>
      <c r="Z269" s="184" t="s">
        <v>1464</v>
      </c>
      <c r="AA269" s="168">
        <v>2022</v>
      </c>
      <c r="AB269" s="185">
        <v>1</v>
      </c>
      <c r="AC269" s="185">
        <v>22</v>
      </c>
      <c r="AD269" s="186" t="b">
        <f>IF(ISBLANK(GroupMember[[#This Row],[1. Identifiant interne d’exploitation agricole*]]),"",IF(ISERROR(MATCH(GroupMember[[#This Row],[1. Identifiant interne d’exploitation agricole*]],CertifiedCrop[1. Identifiant interne d’exploitation agricole*],0)),FALSE,TRUE))</f>
        <v>1</v>
      </c>
      <c r="AE269" s="186" t="b">
        <f>IF(ISBLANK(GroupMember[[#This Row],[1. Identifiant interne d’exploitation agricole*]]),"",IF(ISERROR(MATCH(GroupMember[[#This Row],[1. Identifiant interne d’exploitation agricole*]],FarmUnit[1. Identifiant interne d’exploitation agricole*],0)),FALSE,TRUE))</f>
        <v>1</v>
      </c>
      <c r="AF269" s="187" t="str">
        <f t="shared" si="16"/>
        <v>MAMADOU KEITA</v>
      </c>
      <c r="AG269" s="188" t="str">
        <f t="shared" si="17"/>
        <v>22/1/2022</v>
      </c>
      <c r="AH269" s="189">
        <f t="shared" si="19"/>
        <v>3</v>
      </c>
      <c r="AI269" s="190">
        <f t="shared" si="18"/>
        <v>0</v>
      </c>
    </row>
    <row r="270" spans="1:35" s="191" customFormat="1" ht="13.5" x14ac:dyDescent="0.25">
      <c r="A270" s="151" t="s">
        <v>1610</v>
      </c>
      <c r="B270" s="151" t="s">
        <v>667</v>
      </c>
      <c r="C270" s="151" t="s">
        <v>1610</v>
      </c>
      <c r="D270" s="151" t="s">
        <v>1460</v>
      </c>
      <c r="E270" s="151" t="s">
        <v>669</v>
      </c>
      <c r="F270" s="151" t="s">
        <v>669</v>
      </c>
      <c r="G270" s="151" t="s">
        <v>670</v>
      </c>
      <c r="H270" s="181">
        <v>5.13</v>
      </c>
      <c r="I270" s="164" t="s">
        <v>2405</v>
      </c>
      <c r="J270" s="151">
        <v>2</v>
      </c>
      <c r="K270" s="182">
        <v>2021</v>
      </c>
      <c r="L270" s="151" t="s">
        <v>1611</v>
      </c>
      <c r="M270" s="151" t="s">
        <v>1079</v>
      </c>
      <c r="N270" s="164" t="s">
        <v>2404</v>
      </c>
      <c r="O270" s="164" t="s">
        <v>2404</v>
      </c>
      <c r="P270" s="151" t="s">
        <v>674</v>
      </c>
      <c r="Q270" s="182">
        <v>1975</v>
      </c>
      <c r="R270" s="151">
        <v>1</v>
      </c>
      <c r="S270" s="151"/>
      <c r="T270" s="151"/>
      <c r="U270" s="151"/>
      <c r="V270" s="151"/>
      <c r="W270" s="151"/>
      <c r="X270" s="182">
        <v>2</v>
      </c>
      <c r="Y270" s="182">
        <v>0</v>
      </c>
      <c r="Z270" s="184" t="s">
        <v>1464</v>
      </c>
      <c r="AA270" s="168">
        <v>2022</v>
      </c>
      <c r="AB270" s="185">
        <v>2</v>
      </c>
      <c r="AC270" s="185">
        <v>10</v>
      </c>
      <c r="AD270" s="186" t="b">
        <f>IF(ISBLANK(GroupMember[[#This Row],[1. Identifiant interne d’exploitation agricole*]]),"",IF(ISERROR(MATCH(GroupMember[[#This Row],[1. Identifiant interne d’exploitation agricole*]],CertifiedCrop[1. Identifiant interne d’exploitation agricole*],0)),FALSE,TRUE))</f>
        <v>1</v>
      </c>
      <c r="AE270" s="186" t="b">
        <f>IF(ISBLANK(GroupMember[[#This Row],[1. Identifiant interne d’exploitation agricole*]]),"",IF(ISERROR(MATCH(GroupMember[[#This Row],[1. Identifiant interne d’exploitation agricole*]],FarmUnit[1. Identifiant interne d’exploitation agricole*],0)),FALSE,TRUE))</f>
        <v>1</v>
      </c>
      <c r="AF270" s="187" t="str">
        <f t="shared" si="16"/>
        <v>ABDOULA SAVADOGO</v>
      </c>
      <c r="AG270" s="188" t="str">
        <f t="shared" si="17"/>
        <v>10/2/2022</v>
      </c>
      <c r="AH270" s="189">
        <f t="shared" si="19"/>
        <v>3</v>
      </c>
      <c r="AI270" s="190">
        <f t="shared" si="18"/>
        <v>2</v>
      </c>
    </row>
    <row r="271" spans="1:35" s="191" customFormat="1" ht="13.5" x14ac:dyDescent="0.25">
      <c r="A271" s="151" t="s">
        <v>1612</v>
      </c>
      <c r="B271" s="151" t="s">
        <v>667</v>
      </c>
      <c r="C271" s="151" t="s">
        <v>1612</v>
      </c>
      <c r="D271" s="151" t="s">
        <v>1460</v>
      </c>
      <c r="E271" s="151" t="s">
        <v>669</v>
      </c>
      <c r="F271" s="151" t="s">
        <v>669</v>
      </c>
      <c r="G271" s="151" t="s">
        <v>670</v>
      </c>
      <c r="H271" s="181">
        <v>1.35</v>
      </c>
      <c r="I271" s="164" t="s">
        <v>2405</v>
      </c>
      <c r="J271" s="151">
        <v>1</v>
      </c>
      <c r="K271" s="182">
        <v>2021</v>
      </c>
      <c r="L271" s="151" t="s">
        <v>1613</v>
      </c>
      <c r="M271" s="151" t="s">
        <v>1079</v>
      </c>
      <c r="N271" s="164" t="s">
        <v>2404</v>
      </c>
      <c r="O271" s="164" t="s">
        <v>2404</v>
      </c>
      <c r="P271" s="151" t="s">
        <v>674</v>
      </c>
      <c r="Q271" s="182">
        <v>1973</v>
      </c>
      <c r="R271" s="151">
        <v>9</v>
      </c>
      <c r="S271" s="151"/>
      <c r="T271" s="151"/>
      <c r="U271" s="151"/>
      <c r="V271" s="151"/>
      <c r="W271" s="151"/>
      <c r="X271" s="182">
        <v>0</v>
      </c>
      <c r="Y271" s="182">
        <v>0</v>
      </c>
      <c r="Z271" s="184" t="s">
        <v>1464</v>
      </c>
      <c r="AA271" s="168">
        <v>2022</v>
      </c>
      <c r="AB271" s="185">
        <v>2</v>
      </c>
      <c r="AC271" s="185">
        <v>4</v>
      </c>
      <c r="AD271" s="186" t="b">
        <f>IF(ISBLANK(GroupMember[[#This Row],[1. Identifiant interne d’exploitation agricole*]]),"",IF(ISERROR(MATCH(GroupMember[[#This Row],[1. Identifiant interne d’exploitation agricole*]],CertifiedCrop[1. Identifiant interne d’exploitation agricole*],0)),FALSE,TRUE))</f>
        <v>1</v>
      </c>
      <c r="AE271" s="186" t="b">
        <f>IF(ISBLANK(GroupMember[[#This Row],[1. Identifiant interne d’exploitation agricole*]]),"",IF(ISERROR(MATCH(GroupMember[[#This Row],[1. Identifiant interne d’exploitation agricole*]],FarmUnit[1. Identifiant interne d’exploitation agricole*],0)),FALSE,TRUE))</f>
        <v>1</v>
      </c>
      <c r="AF271" s="187" t="str">
        <f t="shared" si="16"/>
        <v>ALIDOU SAVADOGO</v>
      </c>
      <c r="AG271" s="188" t="str">
        <f t="shared" si="17"/>
        <v>4/2/2022</v>
      </c>
      <c r="AH271" s="189">
        <f t="shared" si="19"/>
        <v>4</v>
      </c>
      <c r="AI271" s="190">
        <f t="shared" si="18"/>
        <v>0</v>
      </c>
    </row>
    <row r="272" spans="1:35" s="191" customFormat="1" ht="13.5" x14ac:dyDescent="0.25">
      <c r="A272" s="151" t="s">
        <v>1614</v>
      </c>
      <c r="B272" s="151" t="s">
        <v>667</v>
      </c>
      <c r="C272" s="151" t="s">
        <v>1614</v>
      </c>
      <c r="D272" s="151" t="s">
        <v>1460</v>
      </c>
      <c r="E272" s="151" t="s">
        <v>669</v>
      </c>
      <c r="F272" s="151" t="s">
        <v>669</v>
      </c>
      <c r="G272" s="151" t="s">
        <v>670</v>
      </c>
      <c r="H272" s="181">
        <v>1.85</v>
      </c>
      <c r="I272" s="164" t="s">
        <v>2405</v>
      </c>
      <c r="J272" s="151">
        <v>1</v>
      </c>
      <c r="K272" s="182">
        <v>2021</v>
      </c>
      <c r="L272" s="151" t="s">
        <v>1615</v>
      </c>
      <c r="M272" s="151" t="s">
        <v>1616</v>
      </c>
      <c r="N272" s="164" t="s">
        <v>2404</v>
      </c>
      <c r="O272" s="164" t="s">
        <v>2404</v>
      </c>
      <c r="P272" s="151" t="s">
        <v>674</v>
      </c>
      <c r="Q272" s="182">
        <v>1988</v>
      </c>
      <c r="R272" s="151">
        <v>5</v>
      </c>
      <c r="S272" s="151"/>
      <c r="T272" s="151"/>
      <c r="U272" s="151"/>
      <c r="V272" s="151"/>
      <c r="W272" s="151"/>
      <c r="X272" s="182">
        <v>0</v>
      </c>
      <c r="Y272" s="182">
        <v>0</v>
      </c>
      <c r="Z272" s="184" t="s">
        <v>1464</v>
      </c>
      <c r="AA272" s="168">
        <v>2022</v>
      </c>
      <c r="AB272" s="185">
        <v>1</v>
      </c>
      <c r="AC272" s="185">
        <v>25</v>
      </c>
      <c r="AD272" s="186" t="b">
        <f>IF(ISBLANK(GroupMember[[#This Row],[1. Identifiant interne d’exploitation agricole*]]),"",IF(ISERROR(MATCH(GroupMember[[#This Row],[1. Identifiant interne d’exploitation agricole*]],CertifiedCrop[1. Identifiant interne d’exploitation agricole*],0)),FALSE,TRUE))</f>
        <v>1</v>
      </c>
      <c r="AE272" s="186" t="b">
        <f>IF(ISBLANK(GroupMember[[#This Row],[1. Identifiant interne d’exploitation agricole*]]),"",IF(ISERROR(MATCH(GroupMember[[#This Row],[1. Identifiant interne d’exploitation agricole*]],FarmUnit[1. Identifiant interne d’exploitation agricole*],0)),FALSE,TRUE))</f>
        <v>1</v>
      </c>
      <c r="AF272" s="187" t="str">
        <f t="shared" si="16"/>
        <v>MOUMOUNI SELEGAN</v>
      </c>
      <c r="AG272" s="188" t="str">
        <f t="shared" si="17"/>
        <v>25/1/2022</v>
      </c>
      <c r="AH272" s="189">
        <f t="shared" si="19"/>
        <v>4</v>
      </c>
      <c r="AI272" s="190">
        <f t="shared" si="18"/>
        <v>0</v>
      </c>
    </row>
    <row r="273" spans="1:35" s="191" customFormat="1" ht="13.5" x14ac:dyDescent="0.25">
      <c r="A273" s="151" t="s">
        <v>1617</v>
      </c>
      <c r="B273" s="151" t="s">
        <v>667</v>
      </c>
      <c r="C273" s="151" t="s">
        <v>1617</v>
      </c>
      <c r="D273" s="151" t="s">
        <v>1460</v>
      </c>
      <c r="E273" s="151" t="s">
        <v>669</v>
      </c>
      <c r="F273" s="151" t="s">
        <v>669</v>
      </c>
      <c r="G273" s="151" t="s">
        <v>670</v>
      </c>
      <c r="H273" s="181">
        <v>2.73</v>
      </c>
      <c r="I273" s="164" t="s">
        <v>2405</v>
      </c>
      <c r="J273" s="151">
        <v>1</v>
      </c>
      <c r="K273" s="182">
        <v>2021</v>
      </c>
      <c r="L273" s="151" t="s">
        <v>1618</v>
      </c>
      <c r="M273" s="151" t="s">
        <v>1598</v>
      </c>
      <c r="N273" s="164" t="s">
        <v>2404</v>
      </c>
      <c r="O273" s="164" t="s">
        <v>2404</v>
      </c>
      <c r="P273" s="151" t="s">
        <v>674</v>
      </c>
      <c r="Q273" s="182">
        <v>1978</v>
      </c>
      <c r="R273" s="151">
        <v>3</v>
      </c>
      <c r="S273" s="151"/>
      <c r="T273" s="151"/>
      <c r="U273" s="151"/>
      <c r="V273" s="151"/>
      <c r="W273" s="151"/>
      <c r="X273" s="182">
        <v>0</v>
      </c>
      <c r="Y273" s="182">
        <v>0</v>
      </c>
      <c r="Z273" s="184" t="s">
        <v>1464</v>
      </c>
      <c r="AA273" s="168">
        <v>2022</v>
      </c>
      <c r="AB273" s="185">
        <v>2</v>
      </c>
      <c r="AC273" s="185">
        <v>21</v>
      </c>
      <c r="AD273" s="186" t="b">
        <f>IF(ISBLANK(GroupMember[[#This Row],[1. Identifiant interne d’exploitation agricole*]]),"",IF(ISERROR(MATCH(GroupMember[[#This Row],[1. Identifiant interne d’exploitation agricole*]],CertifiedCrop[1. Identifiant interne d’exploitation agricole*],0)),FALSE,TRUE))</f>
        <v>1</v>
      </c>
      <c r="AE273" s="186" t="b">
        <f>IF(ISBLANK(GroupMember[[#This Row],[1. Identifiant interne d’exploitation agricole*]]),"",IF(ISERROR(MATCH(GroupMember[[#This Row],[1. Identifiant interne d’exploitation agricole*]],FarmUnit[1. Identifiant interne d’exploitation agricole*],0)),FALSE,TRUE))</f>
        <v>1</v>
      </c>
      <c r="AF273" s="187" t="str">
        <f t="shared" si="16"/>
        <v>MALIKI GANAME</v>
      </c>
      <c r="AG273" s="188" t="str">
        <f t="shared" si="17"/>
        <v>21/2/2022</v>
      </c>
      <c r="AH273" s="189">
        <f t="shared" si="19"/>
        <v>4</v>
      </c>
      <c r="AI273" s="190">
        <f t="shared" si="18"/>
        <v>0</v>
      </c>
    </row>
    <row r="274" spans="1:35" s="191" customFormat="1" ht="13.5" x14ac:dyDescent="0.25">
      <c r="A274" s="151" t="s">
        <v>1619</v>
      </c>
      <c r="B274" s="151" t="s">
        <v>667</v>
      </c>
      <c r="C274" s="151" t="s">
        <v>1619</v>
      </c>
      <c r="D274" s="151" t="s">
        <v>1460</v>
      </c>
      <c r="E274" s="151" t="s">
        <v>669</v>
      </c>
      <c r="F274" s="151" t="s">
        <v>669</v>
      </c>
      <c r="G274" s="151" t="s">
        <v>670</v>
      </c>
      <c r="H274" s="181">
        <v>0.69</v>
      </c>
      <c r="I274" s="164" t="s">
        <v>2405</v>
      </c>
      <c r="J274" s="151">
        <v>1</v>
      </c>
      <c r="K274" s="182">
        <v>2021</v>
      </c>
      <c r="L274" s="151" t="s">
        <v>1620</v>
      </c>
      <c r="M274" s="151" t="s">
        <v>1409</v>
      </c>
      <c r="N274" s="164" t="s">
        <v>2404</v>
      </c>
      <c r="O274" s="164" t="s">
        <v>2404</v>
      </c>
      <c r="P274" s="151" t="s">
        <v>674</v>
      </c>
      <c r="Q274" s="182">
        <v>1959</v>
      </c>
      <c r="R274" s="151">
        <v>5</v>
      </c>
      <c r="S274" s="151"/>
      <c r="T274" s="151"/>
      <c r="U274" s="151"/>
      <c r="V274" s="151"/>
      <c r="W274" s="151"/>
      <c r="X274" s="182">
        <v>0</v>
      </c>
      <c r="Y274" s="182">
        <v>0</v>
      </c>
      <c r="Z274" s="184" t="s">
        <v>1464</v>
      </c>
      <c r="AA274" s="168">
        <v>2022</v>
      </c>
      <c r="AB274" s="185">
        <v>2</v>
      </c>
      <c r="AC274" s="185">
        <v>4</v>
      </c>
      <c r="AD274" s="186" t="b">
        <f>IF(ISBLANK(GroupMember[[#This Row],[1. Identifiant interne d’exploitation agricole*]]),"",IF(ISERROR(MATCH(GroupMember[[#This Row],[1. Identifiant interne d’exploitation agricole*]],CertifiedCrop[1. Identifiant interne d’exploitation agricole*],0)),FALSE,TRUE))</f>
        <v>1</v>
      </c>
      <c r="AE274" s="186" t="b">
        <f>IF(ISBLANK(GroupMember[[#This Row],[1. Identifiant interne d’exploitation agricole*]]),"",IF(ISERROR(MATCH(GroupMember[[#This Row],[1. Identifiant interne d’exploitation agricole*]],FarmUnit[1. Identifiant interne d’exploitation agricole*],0)),FALSE,TRUE))</f>
        <v>1</v>
      </c>
      <c r="AF274" s="187" t="str">
        <f t="shared" si="16"/>
        <v>KASSOUM KINDO</v>
      </c>
      <c r="AG274" s="188" t="str">
        <f t="shared" si="17"/>
        <v>4/2/2022</v>
      </c>
      <c r="AH274" s="189">
        <f t="shared" si="19"/>
        <v>4</v>
      </c>
      <c r="AI274" s="190">
        <f t="shared" si="18"/>
        <v>0</v>
      </c>
    </row>
    <row r="275" spans="1:35" s="191" customFormat="1" ht="13.5" x14ac:dyDescent="0.25">
      <c r="A275" s="151" t="s">
        <v>1621</v>
      </c>
      <c r="B275" s="151" t="s">
        <v>667</v>
      </c>
      <c r="C275" s="151" t="s">
        <v>1621</v>
      </c>
      <c r="D275" s="151" t="s">
        <v>1460</v>
      </c>
      <c r="E275" s="151" t="s">
        <v>669</v>
      </c>
      <c r="F275" s="151" t="s">
        <v>669</v>
      </c>
      <c r="G275" s="151" t="s">
        <v>670</v>
      </c>
      <c r="H275" s="181">
        <v>4.1500000000000004</v>
      </c>
      <c r="I275" s="164" t="s">
        <v>2405</v>
      </c>
      <c r="J275" s="151">
        <v>2</v>
      </c>
      <c r="K275" s="182">
        <v>2021</v>
      </c>
      <c r="L275" s="151" t="s">
        <v>1622</v>
      </c>
      <c r="M275" s="151" t="s">
        <v>1623</v>
      </c>
      <c r="N275" s="164" t="s">
        <v>2404</v>
      </c>
      <c r="O275" s="164" t="s">
        <v>2404</v>
      </c>
      <c r="P275" s="151" t="s">
        <v>674</v>
      </c>
      <c r="Q275" s="182">
        <v>1978</v>
      </c>
      <c r="R275" s="151">
        <v>4</v>
      </c>
      <c r="S275" s="151"/>
      <c r="T275" s="151"/>
      <c r="U275" s="151"/>
      <c r="V275" s="151"/>
      <c r="W275" s="151"/>
      <c r="X275" s="182">
        <v>0</v>
      </c>
      <c r="Y275" s="182">
        <v>0</v>
      </c>
      <c r="Z275" s="184" t="s">
        <v>1464</v>
      </c>
      <c r="AA275" s="168">
        <v>2022</v>
      </c>
      <c r="AB275" s="185">
        <v>2</v>
      </c>
      <c r="AC275" s="185">
        <v>11</v>
      </c>
      <c r="AD275" s="186" t="b">
        <f>IF(ISBLANK(GroupMember[[#This Row],[1. Identifiant interne d’exploitation agricole*]]),"",IF(ISERROR(MATCH(GroupMember[[#This Row],[1. Identifiant interne d’exploitation agricole*]],CertifiedCrop[1. Identifiant interne d’exploitation agricole*],0)),FALSE,TRUE))</f>
        <v>1</v>
      </c>
      <c r="AE275" s="186" t="b">
        <f>IF(ISBLANK(GroupMember[[#This Row],[1. Identifiant interne d’exploitation agricole*]]),"",IF(ISERROR(MATCH(GroupMember[[#This Row],[1. Identifiant interne d’exploitation agricole*]],FarmUnit[1. Identifiant interne d’exploitation agricole*],0)),FALSE,TRUE))</f>
        <v>1</v>
      </c>
      <c r="AF275" s="187" t="str">
        <f t="shared" si="16"/>
        <v>BOUREIMA BELEM</v>
      </c>
      <c r="AG275" s="188" t="str">
        <f t="shared" si="17"/>
        <v>11/2/2022</v>
      </c>
      <c r="AH275" s="189">
        <f t="shared" si="19"/>
        <v>4</v>
      </c>
      <c r="AI275" s="190">
        <f t="shared" si="18"/>
        <v>0</v>
      </c>
    </row>
    <row r="276" spans="1:35" s="191" customFormat="1" ht="13.5" x14ac:dyDescent="0.25">
      <c r="A276" s="151" t="s">
        <v>1624</v>
      </c>
      <c r="B276" s="151" t="s">
        <v>667</v>
      </c>
      <c r="C276" s="151" t="s">
        <v>1624</v>
      </c>
      <c r="D276" s="151" t="s">
        <v>1460</v>
      </c>
      <c r="E276" s="151" t="s">
        <v>669</v>
      </c>
      <c r="F276" s="151" t="s">
        <v>669</v>
      </c>
      <c r="G276" s="151" t="s">
        <v>670</v>
      </c>
      <c r="H276" s="181">
        <v>1.93</v>
      </c>
      <c r="I276" s="164" t="s">
        <v>2405</v>
      </c>
      <c r="J276" s="151">
        <v>1</v>
      </c>
      <c r="K276" s="182">
        <v>2021</v>
      </c>
      <c r="L276" s="151" t="s">
        <v>1625</v>
      </c>
      <c r="M276" s="151" t="s">
        <v>1626</v>
      </c>
      <c r="N276" s="164" t="s">
        <v>2404</v>
      </c>
      <c r="O276" s="164" t="s">
        <v>2404</v>
      </c>
      <c r="P276" s="151" t="s">
        <v>674</v>
      </c>
      <c r="Q276" s="182">
        <v>1966</v>
      </c>
      <c r="R276" s="151">
        <v>2</v>
      </c>
      <c r="S276" s="151"/>
      <c r="T276" s="151"/>
      <c r="U276" s="151"/>
      <c r="V276" s="151"/>
      <c r="W276" s="151"/>
      <c r="X276" s="182">
        <v>0</v>
      </c>
      <c r="Y276" s="182">
        <v>0</v>
      </c>
      <c r="Z276" s="184" t="s">
        <v>1464</v>
      </c>
      <c r="AA276" s="168">
        <v>2022</v>
      </c>
      <c r="AB276" s="185">
        <v>1</v>
      </c>
      <c r="AC276" s="185">
        <v>15</v>
      </c>
      <c r="AD276" s="186" t="b">
        <f>IF(ISBLANK(GroupMember[[#This Row],[1. Identifiant interne d’exploitation agricole*]]),"",IF(ISERROR(MATCH(GroupMember[[#This Row],[1. Identifiant interne d’exploitation agricole*]],CertifiedCrop[1. Identifiant interne d’exploitation agricole*],0)),FALSE,TRUE))</f>
        <v>1</v>
      </c>
      <c r="AE276" s="186" t="b">
        <f>IF(ISBLANK(GroupMember[[#This Row],[1. Identifiant interne d’exploitation agricole*]]),"",IF(ISERROR(MATCH(GroupMember[[#This Row],[1. Identifiant interne d’exploitation agricole*]],FarmUnit[1. Identifiant interne d’exploitation agricole*],0)),FALSE,TRUE))</f>
        <v>1</v>
      </c>
      <c r="AF276" s="187" t="str">
        <f t="shared" si="16"/>
        <v>KARIM SIGUE</v>
      </c>
      <c r="AG276" s="188" t="str">
        <f t="shared" si="17"/>
        <v>15/1/2022</v>
      </c>
      <c r="AH276" s="189">
        <f t="shared" si="19"/>
        <v>5</v>
      </c>
      <c r="AI276" s="190">
        <f t="shared" si="18"/>
        <v>0</v>
      </c>
    </row>
    <row r="277" spans="1:35" s="191" customFormat="1" ht="13.5" x14ac:dyDescent="0.25">
      <c r="A277" s="151" t="s">
        <v>1627</v>
      </c>
      <c r="B277" s="151" t="s">
        <v>667</v>
      </c>
      <c r="C277" s="151" t="s">
        <v>1627</v>
      </c>
      <c r="D277" s="151" t="s">
        <v>1460</v>
      </c>
      <c r="E277" s="151" t="s">
        <v>669</v>
      </c>
      <c r="F277" s="151" t="s">
        <v>669</v>
      </c>
      <c r="G277" s="151" t="s">
        <v>670</v>
      </c>
      <c r="H277" s="181">
        <v>6.18</v>
      </c>
      <c r="I277" s="164" t="s">
        <v>2405</v>
      </c>
      <c r="J277" s="151">
        <v>1</v>
      </c>
      <c r="K277" s="182">
        <v>2021</v>
      </c>
      <c r="L277" s="151" t="s">
        <v>1628</v>
      </c>
      <c r="M277" s="151" t="s">
        <v>1629</v>
      </c>
      <c r="N277" s="164" t="s">
        <v>2404</v>
      </c>
      <c r="O277" s="164" t="s">
        <v>2404</v>
      </c>
      <c r="P277" s="151" t="s">
        <v>674</v>
      </c>
      <c r="Q277" s="182">
        <v>1964</v>
      </c>
      <c r="R277" s="151">
        <v>5</v>
      </c>
      <c r="S277" s="151"/>
      <c r="T277" s="151"/>
      <c r="U277" s="151"/>
      <c r="V277" s="151"/>
      <c r="W277" s="151"/>
      <c r="X277" s="182">
        <v>2</v>
      </c>
      <c r="Y277" s="182">
        <v>0</v>
      </c>
      <c r="Z277" s="184" t="s">
        <v>1464</v>
      </c>
      <c r="AA277" s="168">
        <v>2022</v>
      </c>
      <c r="AB277" s="185">
        <v>2</v>
      </c>
      <c r="AC277" s="185">
        <v>4</v>
      </c>
      <c r="AD277" s="186" t="b">
        <f>IF(ISBLANK(GroupMember[[#This Row],[1. Identifiant interne d’exploitation agricole*]]),"",IF(ISERROR(MATCH(GroupMember[[#This Row],[1. Identifiant interne d’exploitation agricole*]],CertifiedCrop[1. Identifiant interne d’exploitation agricole*],0)),FALSE,TRUE))</f>
        <v>1</v>
      </c>
      <c r="AE277" s="186" t="b">
        <f>IF(ISBLANK(GroupMember[[#This Row],[1. Identifiant interne d’exploitation agricole*]]),"",IF(ISERROR(MATCH(GroupMember[[#This Row],[1. Identifiant interne d’exploitation agricole*]],FarmUnit[1. Identifiant interne d’exploitation agricole*],0)),FALSE,TRUE))</f>
        <v>1</v>
      </c>
      <c r="AF277" s="187" t="str">
        <f t="shared" si="16"/>
        <v>SALIFOU NACANABO</v>
      </c>
      <c r="AG277" s="188" t="str">
        <f t="shared" si="17"/>
        <v>4/2/2022</v>
      </c>
      <c r="AH277" s="189">
        <f t="shared" si="19"/>
        <v>4</v>
      </c>
      <c r="AI277" s="190">
        <f t="shared" si="18"/>
        <v>2</v>
      </c>
    </row>
    <row r="278" spans="1:35" s="191" customFormat="1" ht="13.5" x14ac:dyDescent="0.25">
      <c r="A278" s="151" t="s">
        <v>1630</v>
      </c>
      <c r="B278" s="151" t="s">
        <v>667</v>
      </c>
      <c r="C278" s="151" t="s">
        <v>1630</v>
      </c>
      <c r="D278" s="151" t="s">
        <v>1460</v>
      </c>
      <c r="E278" s="151" t="s">
        <v>669</v>
      </c>
      <c r="F278" s="151" t="s">
        <v>669</v>
      </c>
      <c r="G278" s="151" t="s">
        <v>670</v>
      </c>
      <c r="H278" s="181">
        <v>2.79</v>
      </c>
      <c r="I278" s="164" t="s">
        <v>2405</v>
      </c>
      <c r="J278" s="151">
        <v>1</v>
      </c>
      <c r="K278" s="182">
        <v>2021</v>
      </c>
      <c r="L278" s="164" t="s">
        <v>2450</v>
      </c>
      <c r="M278" s="151" t="s">
        <v>825</v>
      </c>
      <c r="N278" s="183" t="s">
        <v>1631</v>
      </c>
      <c r="O278" s="151" t="s">
        <v>1632</v>
      </c>
      <c r="P278" s="151" t="s">
        <v>674</v>
      </c>
      <c r="Q278" s="182">
        <v>1974</v>
      </c>
      <c r="R278" s="151">
        <v>7</v>
      </c>
      <c r="S278" s="151"/>
      <c r="T278" s="151"/>
      <c r="U278" s="151"/>
      <c r="V278" s="151"/>
      <c r="W278" s="151"/>
      <c r="X278" s="182">
        <v>0</v>
      </c>
      <c r="Y278" s="182">
        <v>0</v>
      </c>
      <c r="Z278" s="184" t="s">
        <v>1464</v>
      </c>
      <c r="AA278" s="168">
        <v>2022</v>
      </c>
      <c r="AB278" s="185">
        <v>2</v>
      </c>
      <c r="AC278" s="185">
        <v>11</v>
      </c>
      <c r="AD278" s="186" t="b">
        <f>IF(ISBLANK(GroupMember[[#This Row],[1. Identifiant interne d’exploitation agricole*]]),"",IF(ISERROR(MATCH(GroupMember[[#This Row],[1. Identifiant interne d’exploitation agricole*]],CertifiedCrop[1. Identifiant interne d’exploitation agricole*],0)),FALSE,TRUE))</f>
        <v>1</v>
      </c>
      <c r="AE278" s="186" t="b">
        <f>IF(ISBLANK(GroupMember[[#This Row],[1. Identifiant interne d’exploitation agricole*]]),"",IF(ISERROR(MATCH(GroupMember[[#This Row],[1. Identifiant interne d’exploitation agricole*]],FarmUnit[1. Identifiant interne d’exploitation agricole*],0)),FALSE,TRUE))</f>
        <v>1</v>
      </c>
      <c r="AF278" s="187" t="str">
        <f t="shared" si="16"/>
        <v>KOADIO KOUAKOU</v>
      </c>
      <c r="AG278" s="188" t="str">
        <f t="shared" si="17"/>
        <v>11/2/2022</v>
      </c>
      <c r="AH278" s="189">
        <f t="shared" si="19"/>
        <v>4</v>
      </c>
      <c r="AI278" s="190">
        <f t="shared" si="18"/>
        <v>0</v>
      </c>
    </row>
    <row r="279" spans="1:35" s="191" customFormat="1" ht="13.5" x14ac:dyDescent="0.25">
      <c r="A279" s="151" t="s">
        <v>1633</v>
      </c>
      <c r="B279" s="151" t="s">
        <v>667</v>
      </c>
      <c r="C279" s="151" t="s">
        <v>1633</v>
      </c>
      <c r="D279" s="151" t="s">
        <v>1460</v>
      </c>
      <c r="E279" s="151" t="s">
        <v>669</v>
      </c>
      <c r="F279" s="151" t="s">
        <v>669</v>
      </c>
      <c r="G279" s="151" t="s">
        <v>670</v>
      </c>
      <c r="H279" s="181">
        <v>2.4500000000000002</v>
      </c>
      <c r="I279" s="164" t="s">
        <v>2405</v>
      </c>
      <c r="J279" s="151">
        <v>1</v>
      </c>
      <c r="K279" s="182">
        <v>2021</v>
      </c>
      <c r="L279" s="151" t="s">
        <v>702</v>
      </c>
      <c r="M279" s="151" t="s">
        <v>797</v>
      </c>
      <c r="N279" s="164" t="s">
        <v>2404</v>
      </c>
      <c r="O279" s="164" t="s">
        <v>2404</v>
      </c>
      <c r="P279" s="151" t="s">
        <v>674</v>
      </c>
      <c r="Q279" s="182">
        <v>1974</v>
      </c>
      <c r="R279" s="151">
        <v>3</v>
      </c>
      <c r="S279" s="151"/>
      <c r="T279" s="151"/>
      <c r="U279" s="151"/>
      <c r="V279" s="151"/>
      <c r="W279" s="151"/>
      <c r="X279" s="182">
        <v>0</v>
      </c>
      <c r="Y279" s="182">
        <v>0</v>
      </c>
      <c r="Z279" s="184" t="s">
        <v>1464</v>
      </c>
      <c r="AA279" s="168">
        <v>2022</v>
      </c>
      <c r="AB279" s="185">
        <v>1</v>
      </c>
      <c r="AC279" s="185">
        <v>24</v>
      </c>
      <c r="AD279" s="186" t="b">
        <f>IF(ISBLANK(GroupMember[[#This Row],[1. Identifiant interne d’exploitation agricole*]]),"",IF(ISERROR(MATCH(GroupMember[[#This Row],[1. Identifiant interne d’exploitation agricole*]],CertifiedCrop[1. Identifiant interne d’exploitation agricole*],0)),FALSE,TRUE))</f>
        <v>1</v>
      </c>
      <c r="AE279" s="186" t="b">
        <f>IF(ISBLANK(GroupMember[[#This Row],[1. Identifiant interne d’exploitation agricole*]]),"",IF(ISERROR(MATCH(GroupMember[[#This Row],[1. Identifiant interne d’exploitation agricole*]],FarmUnit[1. Identifiant interne d’exploitation agricole*],0)),FALSE,TRUE))</f>
        <v>1</v>
      </c>
      <c r="AF279" s="187" t="str">
        <f t="shared" si="16"/>
        <v>KOFFI KOUAME</v>
      </c>
      <c r="AG279" s="188" t="str">
        <f t="shared" si="17"/>
        <v>24/1/2022</v>
      </c>
      <c r="AH279" s="189">
        <f t="shared" si="19"/>
        <v>4</v>
      </c>
      <c r="AI279" s="190">
        <f t="shared" si="18"/>
        <v>0</v>
      </c>
    </row>
    <row r="280" spans="1:35" s="191" customFormat="1" ht="13.5" x14ac:dyDescent="0.25">
      <c r="A280" s="151" t="s">
        <v>1634</v>
      </c>
      <c r="B280" s="151" t="s">
        <v>667</v>
      </c>
      <c r="C280" s="151" t="s">
        <v>1634</v>
      </c>
      <c r="D280" s="151" t="s">
        <v>1460</v>
      </c>
      <c r="E280" s="151" t="s">
        <v>669</v>
      </c>
      <c r="F280" s="151" t="s">
        <v>669</v>
      </c>
      <c r="G280" s="151" t="s">
        <v>670</v>
      </c>
      <c r="H280" s="181">
        <v>1.39</v>
      </c>
      <c r="I280" s="164" t="s">
        <v>2405</v>
      </c>
      <c r="J280" s="151">
        <v>1</v>
      </c>
      <c r="K280" s="182">
        <v>2021</v>
      </c>
      <c r="L280" s="151" t="s">
        <v>1635</v>
      </c>
      <c r="M280" s="151" t="s">
        <v>1636</v>
      </c>
      <c r="N280" s="164" t="s">
        <v>2404</v>
      </c>
      <c r="O280" s="164" t="s">
        <v>2404</v>
      </c>
      <c r="P280" s="151" t="s">
        <v>674</v>
      </c>
      <c r="Q280" s="182">
        <v>1957</v>
      </c>
      <c r="R280" s="151">
        <v>5</v>
      </c>
      <c r="S280" s="151"/>
      <c r="T280" s="151"/>
      <c r="U280" s="151"/>
      <c r="V280" s="151"/>
      <c r="W280" s="151"/>
      <c r="X280" s="182">
        <v>0</v>
      </c>
      <c r="Y280" s="182">
        <v>0</v>
      </c>
      <c r="Z280" s="184" t="s">
        <v>1464</v>
      </c>
      <c r="AA280" s="168">
        <v>2022</v>
      </c>
      <c r="AB280" s="185">
        <v>2</v>
      </c>
      <c r="AC280" s="185">
        <v>21</v>
      </c>
      <c r="AD280" s="186" t="b">
        <f>IF(ISBLANK(GroupMember[[#This Row],[1. Identifiant interne d’exploitation agricole*]]),"",IF(ISERROR(MATCH(GroupMember[[#This Row],[1. Identifiant interne d’exploitation agricole*]],CertifiedCrop[1. Identifiant interne d’exploitation agricole*],0)),FALSE,TRUE))</f>
        <v>1</v>
      </c>
      <c r="AE280" s="186" t="b">
        <f>IF(ISBLANK(GroupMember[[#This Row],[1. Identifiant interne d’exploitation agricole*]]),"",IF(ISERROR(MATCH(GroupMember[[#This Row],[1. Identifiant interne d’exploitation agricole*]],FarmUnit[1. Identifiant interne d’exploitation agricole*],0)),FALSE,TRUE))</f>
        <v>1</v>
      </c>
      <c r="AF280" s="187" t="str">
        <f t="shared" si="16"/>
        <v>TALO NIXON GNAWA</v>
      </c>
      <c r="AG280" s="188" t="str">
        <f t="shared" si="17"/>
        <v>21/2/2022</v>
      </c>
      <c r="AH280" s="189">
        <f t="shared" si="19"/>
        <v>4</v>
      </c>
      <c r="AI280" s="190">
        <f t="shared" si="18"/>
        <v>0</v>
      </c>
    </row>
    <row r="281" spans="1:35" s="191" customFormat="1" ht="13.5" x14ac:dyDescent="0.25">
      <c r="A281" s="151" t="s">
        <v>1637</v>
      </c>
      <c r="B281" s="151" t="s">
        <v>667</v>
      </c>
      <c r="C281" s="151" t="s">
        <v>1637</v>
      </c>
      <c r="D281" s="151" t="s">
        <v>1460</v>
      </c>
      <c r="E281" s="151" t="s">
        <v>669</v>
      </c>
      <c r="F281" s="151" t="s">
        <v>669</v>
      </c>
      <c r="G281" s="151" t="s">
        <v>670</v>
      </c>
      <c r="H281" s="181">
        <v>2.11</v>
      </c>
      <c r="I281" s="164" t="s">
        <v>2405</v>
      </c>
      <c r="J281" s="151">
        <v>1</v>
      </c>
      <c r="K281" s="182">
        <v>2021</v>
      </c>
      <c r="L281" s="151" t="s">
        <v>1638</v>
      </c>
      <c r="M281" s="151" t="s">
        <v>1639</v>
      </c>
      <c r="N281" s="164" t="s">
        <v>2404</v>
      </c>
      <c r="O281" s="164" t="s">
        <v>2404</v>
      </c>
      <c r="P281" s="151" t="s">
        <v>674</v>
      </c>
      <c r="Q281" s="182">
        <v>1987</v>
      </c>
      <c r="R281" s="151">
        <v>4</v>
      </c>
      <c r="S281" s="151"/>
      <c r="T281" s="151"/>
      <c r="U281" s="151"/>
      <c r="V281" s="151"/>
      <c r="W281" s="151"/>
      <c r="X281" s="182">
        <v>0</v>
      </c>
      <c r="Y281" s="182">
        <v>0</v>
      </c>
      <c r="Z281" s="184" t="s">
        <v>1464</v>
      </c>
      <c r="AA281" s="168">
        <v>2022</v>
      </c>
      <c r="AB281" s="185">
        <v>2</v>
      </c>
      <c r="AC281" s="185">
        <v>22</v>
      </c>
      <c r="AD281" s="186" t="b">
        <f>IF(ISBLANK(GroupMember[[#This Row],[1. Identifiant interne d’exploitation agricole*]]),"",IF(ISERROR(MATCH(GroupMember[[#This Row],[1. Identifiant interne d’exploitation agricole*]],CertifiedCrop[1. Identifiant interne d’exploitation agricole*],0)),FALSE,TRUE))</f>
        <v>1</v>
      </c>
      <c r="AE281" s="186" t="b">
        <f>IF(ISBLANK(GroupMember[[#This Row],[1. Identifiant interne d’exploitation agricole*]]),"",IF(ISERROR(MATCH(GroupMember[[#This Row],[1. Identifiant interne d’exploitation agricole*]],FarmUnit[1. Identifiant interne d’exploitation agricole*],0)),FALSE,TRUE))</f>
        <v>1</v>
      </c>
      <c r="AF281" s="187" t="str">
        <f t="shared" si="16"/>
        <v>SEBASTIEN OKOU</v>
      </c>
      <c r="AG281" s="188" t="str">
        <f t="shared" si="17"/>
        <v>22/2/2022</v>
      </c>
      <c r="AH281" s="189">
        <f t="shared" si="19"/>
        <v>1</v>
      </c>
      <c r="AI281" s="190">
        <f t="shared" si="18"/>
        <v>0</v>
      </c>
    </row>
    <row r="282" spans="1:35" s="191" customFormat="1" ht="13.5" x14ac:dyDescent="0.25">
      <c r="A282" s="151" t="s">
        <v>1640</v>
      </c>
      <c r="B282" s="151" t="s">
        <v>667</v>
      </c>
      <c r="C282" s="151" t="s">
        <v>1640</v>
      </c>
      <c r="D282" s="151" t="s">
        <v>1460</v>
      </c>
      <c r="E282" s="151" t="s">
        <v>669</v>
      </c>
      <c r="F282" s="151" t="s">
        <v>669</v>
      </c>
      <c r="G282" s="151" t="s">
        <v>670</v>
      </c>
      <c r="H282" s="181">
        <v>1.63</v>
      </c>
      <c r="I282" s="164" t="s">
        <v>2405</v>
      </c>
      <c r="J282" s="151">
        <v>1</v>
      </c>
      <c r="K282" s="182">
        <v>2021</v>
      </c>
      <c r="L282" s="151" t="s">
        <v>1052</v>
      </c>
      <c r="M282" s="151" t="s">
        <v>1181</v>
      </c>
      <c r="N282" s="164" t="s">
        <v>2404</v>
      </c>
      <c r="O282" s="164" t="s">
        <v>2404</v>
      </c>
      <c r="P282" s="151" t="s">
        <v>674</v>
      </c>
      <c r="Q282" s="182">
        <v>1975</v>
      </c>
      <c r="R282" s="151">
        <v>3</v>
      </c>
      <c r="S282" s="151"/>
      <c r="T282" s="151"/>
      <c r="U282" s="151"/>
      <c r="V282" s="151"/>
      <c r="W282" s="151"/>
      <c r="X282" s="182">
        <v>0</v>
      </c>
      <c r="Y282" s="182">
        <v>0</v>
      </c>
      <c r="Z282" s="184" t="s">
        <v>1464</v>
      </c>
      <c r="AA282" s="168">
        <v>2022</v>
      </c>
      <c r="AB282" s="185">
        <v>2</v>
      </c>
      <c r="AC282" s="185">
        <v>3</v>
      </c>
      <c r="AD282" s="186" t="b">
        <f>IF(ISBLANK(GroupMember[[#This Row],[1. Identifiant interne d’exploitation agricole*]]),"",IF(ISERROR(MATCH(GroupMember[[#This Row],[1. Identifiant interne d’exploitation agricole*]],CertifiedCrop[1. Identifiant interne d’exploitation agricole*],0)),FALSE,TRUE))</f>
        <v>1</v>
      </c>
      <c r="AE282" s="186" t="b">
        <f>IF(ISBLANK(GroupMember[[#This Row],[1. Identifiant interne d’exploitation agricole*]]),"",IF(ISERROR(MATCH(GroupMember[[#This Row],[1. Identifiant interne d’exploitation agricole*]],FarmUnit[1. Identifiant interne d’exploitation agricole*],0)),FALSE,TRUE))</f>
        <v>1</v>
      </c>
      <c r="AF282" s="187" t="str">
        <f t="shared" si="16"/>
        <v>AROUNA KABORE</v>
      </c>
      <c r="AG282" s="188" t="str">
        <f t="shared" si="17"/>
        <v>3/2/2022</v>
      </c>
      <c r="AH282" s="189">
        <f t="shared" si="19"/>
        <v>3</v>
      </c>
      <c r="AI282" s="190">
        <f t="shared" si="18"/>
        <v>0</v>
      </c>
    </row>
    <row r="283" spans="1:35" s="191" customFormat="1" ht="13.5" x14ac:dyDescent="0.25">
      <c r="A283" s="151" t="s">
        <v>1641</v>
      </c>
      <c r="B283" s="151" t="s">
        <v>667</v>
      </c>
      <c r="C283" s="151" t="s">
        <v>1641</v>
      </c>
      <c r="D283" s="151" t="s">
        <v>1460</v>
      </c>
      <c r="E283" s="151" t="s">
        <v>669</v>
      </c>
      <c r="F283" s="151" t="s">
        <v>669</v>
      </c>
      <c r="G283" s="151" t="s">
        <v>670</v>
      </c>
      <c r="H283" s="181">
        <v>0.64</v>
      </c>
      <c r="I283" s="164" t="s">
        <v>2405</v>
      </c>
      <c r="J283" s="151">
        <v>1</v>
      </c>
      <c r="K283" s="182">
        <v>2021</v>
      </c>
      <c r="L283" s="151" t="s">
        <v>1642</v>
      </c>
      <c r="M283" s="151" t="s">
        <v>1643</v>
      </c>
      <c r="N283" s="183" t="s">
        <v>1644</v>
      </c>
      <c r="O283" s="151" t="s">
        <v>1645</v>
      </c>
      <c r="P283" s="151" t="s">
        <v>674</v>
      </c>
      <c r="Q283" s="182">
        <v>1965</v>
      </c>
      <c r="R283" s="151">
        <v>3</v>
      </c>
      <c r="S283" s="151"/>
      <c r="T283" s="151"/>
      <c r="U283" s="151"/>
      <c r="V283" s="151"/>
      <c r="W283" s="151"/>
      <c r="X283" s="182">
        <v>0</v>
      </c>
      <c r="Y283" s="182">
        <v>0</v>
      </c>
      <c r="Z283" s="184" t="s">
        <v>1464</v>
      </c>
      <c r="AA283" s="168">
        <v>2022</v>
      </c>
      <c r="AB283" s="185">
        <v>2</v>
      </c>
      <c r="AC283" s="185">
        <v>11</v>
      </c>
      <c r="AD283" s="186" t="b">
        <f>IF(ISBLANK(GroupMember[[#This Row],[1. Identifiant interne d’exploitation agricole*]]),"",IF(ISERROR(MATCH(GroupMember[[#This Row],[1. Identifiant interne d’exploitation agricole*]],CertifiedCrop[1. Identifiant interne d’exploitation agricole*],0)),FALSE,TRUE))</f>
        <v>1</v>
      </c>
      <c r="AE283" s="186" t="b">
        <f>IF(ISBLANK(GroupMember[[#This Row],[1. Identifiant interne d’exploitation agricole*]]),"",IF(ISERROR(MATCH(GroupMember[[#This Row],[1. Identifiant interne d’exploitation agricole*]],FarmUnit[1. Identifiant interne d’exploitation agricole*],0)),FALSE,TRUE))</f>
        <v>1</v>
      </c>
      <c r="AF283" s="187" t="str">
        <f t="shared" si="16"/>
        <v>OPLINON OGBRA</v>
      </c>
      <c r="AG283" s="188" t="str">
        <f t="shared" si="17"/>
        <v>11/2/2022</v>
      </c>
      <c r="AH283" s="189">
        <f t="shared" si="19"/>
        <v>4</v>
      </c>
      <c r="AI283" s="190">
        <f t="shared" si="18"/>
        <v>0</v>
      </c>
    </row>
    <row r="284" spans="1:35" s="191" customFormat="1" ht="13.5" x14ac:dyDescent="0.25">
      <c r="A284" s="151" t="s">
        <v>1646</v>
      </c>
      <c r="B284" s="151" t="s">
        <v>667</v>
      </c>
      <c r="C284" s="151" t="s">
        <v>1646</v>
      </c>
      <c r="D284" s="151" t="s">
        <v>1460</v>
      </c>
      <c r="E284" s="151" t="s">
        <v>669</v>
      </c>
      <c r="F284" s="151" t="s">
        <v>669</v>
      </c>
      <c r="G284" s="151" t="s">
        <v>670</v>
      </c>
      <c r="H284" s="181">
        <v>1.88</v>
      </c>
      <c r="I284" s="164" t="s">
        <v>2405</v>
      </c>
      <c r="J284" s="151">
        <v>1</v>
      </c>
      <c r="K284" s="182">
        <v>2021</v>
      </c>
      <c r="L284" s="151" t="s">
        <v>1647</v>
      </c>
      <c r="M284" s="151" t="s">
        <v>1648</v>
      </c>
      <c r="N284" s="183" t="s">
        <v>1649</v>
      </c>
      <c r="O284" s="151" t="s">
        <v>1650</v>
      </c>
      <c r="P284" s="151" t="s">
        <v>745</v>
      </c>
      <c r="Q284" s="182">
        <v>1966</v>
      </c>
      <c r="R284" s="151">
        <v>4</v>
      </c>
      <c r="S284" s="151"/>
      <c r="T284" s="151"/>
      <c r="U284" s="151"/>
      <c r="V284" s="151"/>
      <c r="W284" s="151"/>
      <c r="X284" s="182">
        <v>0</v>
      </c>
      <c r="Y284" s="182">
        <v>0</v>
      </c>
      <c r="Z284" s="184" t="s">
        <v>1464</v>
      </c>
      <c r="AA284" s="168">
        <v>2022</v>
      </c>
      <c r="AB284" s="185">
        <v>2</v>
      </c>
      <c r="AC284" s="185">
        <v>4</v>
      </c>
      <c r="AD284" s="186" t="b">
        <f>IF(ISBLANK(GroupMember[[#This Row],[1. Identifiant interne d’exploitation agricole*]]),"",IF(ISERROR(MATCH(GroupMember[[#This Row],[1. Identifiant interne d’exploitation agricole*]],CertifiedCrop[1. Identifiant interne d’exploitation agricole*],0)),FALSE,TRUE))</f>
        <v>1</v>
      </c>
      <c r="AE284" s="186" t="b">
        <f>IF(ISBLANK(GroupMember[[#This Row],[1. Identifiant interne d’exploitation agricole*]]),"",IF(ISERROR(MATCH(GroupMember[[#This Row],[1. Identifiant interne d’exploitation agricole*]],FarmUnit[1. Identifiant interne d’exploitation agricole*],0)),FALSE,TRUE))</f>
        <v>1</v>
      </c>
      <c r="AF284" s="187" t="str">
        <f t="shared" si="16"/>
        <v>RACHEL ADOU</v>
      </c>
      <c r="AG284" s="188" t="str">
        <f t="shared" si="17"/>
        <v>4/2/2022</v>
      </c>
      <c r="AH284" s="189">
        <f t="shared" si="19"/>
        <v>4</v>
      </c>
      <c r="AI284" s="190">
        <f t="shared" si="18"/>
        <v>0</v>
      </c>
    </row>
    <row r="285" spans="1:35" s="191" customFormat="1" ht="13.5" x14ac:dyDescent="0.25">
      <c r="A285" s="151" t="s">
        <v>1651</v>
      </c>
      <c r="B285" s="151" t="s">
        <v>667</v>
      </c>
      <c r="C285" s="151" t="s">
        <v>1651</v>
      </c>
      <c r="D285" s="151" t="s">
        <v>1460</v>
      </c>
      <c r="E285" s="151" t="s">
        <v>669</v>
      </c>
      <c r="F285" s="151" t="s">
        <v>669</v>
      </c>
      <c r="G285" s="151" t="s">
        <v>670</v>
      </c>
      <c r="H285" s="181">
        <v>5.29</v>
      </c>
      <c r="I285" s="164" t="s">
        <v>2405</v>
      </c>
      <c r="J285" s="151">
        <v>3</v>
      </c>
      <c r="K285" s="182">
        <v>2021</v>
      </c>
      <c r="L285" s="151" t="s">
        <v>1652</v>
      </c>
      <c r="M285" s="151" t="s">
        <v>1653</v>
      </c>
      <c r="N285" s="183" t="s">
        <v>1654</v>
      </c>
      <c r="O285" s="164" t="s">
        <v>2404</v>
      </c>
      <c r="P285" s="151" t="s">
        <v>674</v>
      </c>
      <c r="Q285" s="182">
        <v>1954</v>
      </c>
      <c r="R285" s="151">
        <v>3</v>
      </c>
      <c r="S285" s="151"/>
      <c r="T285" s="151"/>
      <c r="U285" s="151"/>
      <c r="V285" s="151"/>
      <c r="W285" s="151"/>
      <c r="X285" s="182">
        <v>2</v>
      </c>
      <c r="Y285" s="182">
        <v>0</v>
      </c>
      <c r="Z285" s="184" t="s">
        <v>1464</v>
      </c>
      <c r="AA285" s="168">
        <v>2022</v>
      </c>
      <c r="AB285" s="185">
        <v>2</v>
      </c>
      <c r="AC285" s="185">
        <v>11</v>
      </c>
      <c r="AD285" s="186" t="b">
        <f>IF(ISBLANK(GroupMember[[#This Row],[1. Identifiant interne d’exploitation agricole*]]),"",IF(ISERROR(MATCH(GroupMember[[#This Row],[1. Identifiant interne d’exploitation agricole*]],CertifiedCrop[1. Identifiant interne d’exploitation agricole*],0)),FALSE,TRUE))</f>
        <v>1</v>
      </c>
      <c r="AE285" s="186" t="b">
        <f>IF(ISBLANK(GroupMember[[#This Row],[1. Identifiant interne d’exploitation agricole*]]),"",IF(ISERROR(MATCH(GroupMember[[#This Row],[1. Identifiant interne d’exploitation agricole*]],FarmUnit[1. Identifiant interne d’exploitation agricole*],0)),FALSE,TRUE))</f>
        <v>1</v>
      </c>
      <c r="AF285" s="187" t="str">
        <f t="shared" si="16"/>
        <v>MARTIN GUIGRE</v>
      </c>
      <c r="AG285" s="188" t="str">
        <f t="shared" si="17"/>
        <v>11/2/2022</v>
      </c>
      <c r="AH285" s="189">
        <f t="shared" si="19"/>
        <v>4</v>
      </c>
      <c r="AI285" s="190">
        <f t="shared" si="18"/>
        <v>2</v>
      </c>
    </row>
    <row r="286" spans="1:35" s="191" customFormat="1" ht="25.5" x14ac:dyDescent="0.25">
      <c r="A286" s="151" t="s">
        <v>1655</v>
      </c>
      <c r="B286" s="151" t="s">
        <v>667</v>
      </c>
      <c r="C286" s="151" t="s">
        <v>1655</v>
      </c>
      <c r="D286" s="151" t="s">
        <v>1460</v>
      </c>
      <c r="E286" s="151" t="s">
        <v>669</v>
      </c>
      <c r="F286" s="151" t="s">
        <v>669</v>
      </c>
      <c r="G286" s="151" t="s">
        <v>670</v>
      </c>
      <c r="H286" s="181">
        <v>4.8499999999999996</v>
      </c>
      <c r="I286" s="164" t="s">
        <v>2405</v>
      </c>
      <c r="J286" s="151">
        <v>1</v>
      </c>
      <c r="K286" s="182">
        <v>2021</v>
      </c>
      <c r="L286" s="151" t="s">
        <v>1656</v>
      </c>
      <c r="M286" s="151" t="s">
        <v>1657</v>
      </c>
      <c r="N286" s="183" t="s">
        <v>1658</v>
      </c>
      <c r="O286" s="164" t="s">
        <v>2404</v>
      </c>
      <c r="P286" s="151" t="s">
        <v>674</v>
      </c>
      <c r="Q286" s="182">
        <v>1986</v>
      </c>
      <c r="R286" s="151">
        <v>3</v>
      </c>
      <c r="S286" s="151"/>
      <c r="T286" s="151"/>
      <c r="U286" s="151"/>
      <c r="V286" s="151"/>
      <c r="W286" s="151"/>
      <c r="X286" s="182">
        <v>0</v>
      </c>
      <c r="Y286" s="182">
        <v>0</v>
      </c>
      <c r="Z286" s="184" t="s">
        <v>1464</v>
      </c>
      <c r="AA286" s="168">
        <v>2022</v>
      </c>
      <c r="AB286" s="185">
        <v>2</v>
      </c>
      <c r="AC286" s="185">
        <v>14</v>
      </c>
      <c r="AD286" s="186" t="b">
        <f>IF(ISBLANK(GroupMember[[#This Row],[1. Identifiant interne d’exploitation agricole*]]),"",IF(ISERROR(MATCH(GroupMember[[#This Row],[1. Identifiant interne d’exploitation agricole*]],CertifiedCrop[1. Identifiant interne d’exploitation agricole*],0)),FALSE,TRUE))</f>
        <v>1</v>
      </c>
      <c r="AE286" s="186" t="b">
        <f>IF(ISBLANK(GroupMember[[#This Row],[1. Identifiant interne d’exploitation agricole*]]),"",IF(ISERROR(MATCH(GroupMember[[#This Row],[1. Identifiant interne d’exploitation agricole*]],FarmUnit[1. Identifiant interne d’exploitation agricole*],0)),FALSE,TRUE))</f>
        <v>1</v>
      </c>
      <c r="AF286" s="187" t="str">
        <f t="shared" si="16"/>
        <v>SABALE DIEUDONNE AKANOU</v>
      </c>
      <c r="AG286" s="188" t="str">
        <f t="shared" si="17"/>
        <v>14/2/2022</v>
      </c>
      <c r="AH286" s="189">
        <f t="shared" si="19"/>
        <v>4</v>
      </c>
      <c r="AI286" s="190">
        <f t="shared" si="18"/>
        <v>0</v>
      </c>
    </row>
    <row r="287" spans="1:35" s="191" customFormat="1" ht="13.5" x14ac:dyDescent="0.25">
      <c r="A287" s="151" t="s">
        <v>1660</v>
      </c>
      <c r="B287" s="151" t="s">
        <v>667</v>
      </c>
      <c r="C287" s="151" t="s">
        <v>1660</v>
      </c>
      <c r="D287" s="151" t="s">
        <v>1460</v>
      </c>
      <c r="E287" s="151" t="s">
        <v>669</v>
      </c>
      <c r="F287" s="151" t="s">
        <v>669</v>
      </c>
      <c r="G287" s="151" t="s">
        <v>670</v>
      </c>
      <c r="H287" s="181">
        <v>0.53</v>
      </c>
      <c r="I287" s="164" t="s">
        <v>2405</v>
      </c>
      <c r="J287" s="151">
        <v>1</v>
      </c>
      <c r="K287" s="182">
        <v>2021</v>
      </c>
      <c r="L287" s="151" t="s">
        <v>1661</v>
      </c>
      <c r="M287" s="151" t="s">
        <v>1662</v>
      </c>
      <c r="N287" s="164" t="s">
        <v>2404</v>
      </c>
      <c r="O287" s="164" t="s">
        <v>2404</v>
      </c>
      <c r="P287" s="151" t="s">
        <v>674</v>
      </c>
      <c r="Q287" s="182">
        <v>1956</v>
      </c>
      <c r="R287" s="151">
        <v>5</v>
      </c>
      <c r="S287" s="151"/>
      <c r="T287" s="151"/>
      <c r="U287" s="151"/>
      <c r="V287" s="151"/>
      <c r="W287" s="151"/>
      <c r="X287" s="182">
        <v>0</v>
      </c>
      <c r="Y287" s="182">
        <v>0</v>
      </c>
      <c r="Z287" s="184" t="s">
        <v>1464</v>
      </c>
      <c r="AA287" s="168">
        <v>2022</v>
      </c>
      <c r="AB287" s="185">
        <v>1</v>
      </c>
      <c r="AC287" s="185">
        <v>26</v>
      </c>
      <c r="AD287" s="186" t="b">
        <f>IF(ISBLANK(GroupMember[[#This Row],[1. Identifiant interne d’exploitation agricole*]]),"",IF(ISERROR(MATCH(GroupMember[[#This Row],[1. Identifiant interne d’exploitation agricole*]],CertifiedCrop[1. Identifiant interne d’exploitation agricole*],0)),FALSE,TRUE))</f>
        <v>1</v>
      </c>
      <c r="AE287" s="186" t="b">
        <f>IF(ISBLANK(GroupMember[[#This Row],[1. Identifiant interne d’exploitation agricole*]]),"",IF(ISERROR(MATCH(GroupMember[[#This Row],[1. Identifiant interne d’exploitation agricole*]],FarmUnit[1. Identifiant interne d’exploitation agricole*],0)),FALSE,TRUE))</f>
        <v>1</v>
      </c>
      <c r="AF287" s="187" t="str">
        <f t="shared" si="16"/>
        <v>BERANGE BIDI</v>
      </c>
      <c r="AG287" s="188" t="str">
        <f t="shared" si="17"/>
        <v>26/1/2022</v>
      </c>
      <c r="AH287" s="189">
        <f t="shared" si="19"/>
        <v>4</v>
      </c>
      <c r="AI287" s="190">
        <f t="shared" si="18"/>
        <v>0</v>
      </c>
    </row>
    <row r="288" spans="1:35" s="191" customFormat="1" ht="13.5" x14ac:dyDescent="0.25">
      <c r="A288" s="151" t="s">
        <v>1663</v>
      </c>
      <c r="B288" s="151" t="s">
        <v>667</v>
      </c>
      <c r="C288" s="151" t="s">
        <v>1663</v>
      </c>
      <c r="D288" s="151" t="s">
        <v>1460</v>
      </c>
      <c r="E288" s="151" t="s">
        <v>669</v>
      </c>
      <c r="F288" s="151" t="s">
        <v>669</v>
      </c>
      <c r="G288" s="151" t="s">
        <v>670</v>
      </c>
      <c r="H288" s="181">
        <v>2.86</v>
      </c>
      <c r="I288" s="164" t="s">
        <v>2405</v>
      </c>
      <c r="J288" s="151">
        <v>1</v>
      </c>
      <c r="K288" s="182">
        <v>2021</v>
      </c>
      <c r="L288" s="151" t="s">
        <v>1664</v>
      </c>
      <c r="M288" s="151" t="s">
        <v>1665</v>
      </c>
      <c r="N288" s="164" t="s">
        <v>2404</v>
      </c>
      <c r="O288" s="164" t="s">
        <v>2404</v>
      </c>
      <c r="P288" s="151" t="s">
        <v>674</v>
      </c>
      <c r="Q288" s="182">
        <v>1977</v>
      </c>
      <c r="R288" s="151">
        <v>1</v>
      </c>
      <c r="S288" s="151"/>
      <c r="T288" s="151"/>
      <c r="U288" s="151"/>
      <c r="V288" s="151"/>
      <c r="W288" s="151"/>
      <c r="X288" s="182">
        <v>0</v>
      </c>
      <c r="Y288" s="182">
        <v>0</v>
      </c>
      <c r="Z288" s="184" t="s">
        <v>1464</v>
      </c>
      <c r="AA288" s="168">
        <v>2022</v>
      </c>
      <c r="AB288" s="185">
        <v>2</v>
      </c>
      <c r="AC288" s="185">
        <v>14</v>
      </c>
      <c r="AD288" s="186" t="b">
        <f>IF(ISBLANK(GroupMember[[#This Row],[1. Identifiant interne d’exploitation agricole*]]),"",IF(ISERROR(MATCH(GroupMember[[#This Row],[1. Identifiant interne d’exploitation agricole*]],CertifiedCrop[1. Identifiant interne d’exploitation agricole*],0)),FALSE,TRUE))</f>
        <v>1</v>
      </c>
      <c r="AE288" s="186" t="b">
        <f>IF(ISBLANK(GroupMember[[#This Row],[1. Identifiant interne d’exploitation agricole*]]),"",IF(ISERROR(MATCH(GroupMember[[#This Row],[1. Identifiant interne d’exploitation agricole*]],FarmUnit[1. Identifiant interne d’exploitation agricole*],0)),FALSE,TRUE))</f>
        <v>1</v>
      </c>
      <c r="AF288" s="187" t="str">
        <f t="shared" si="16"/>
        <v>ASSIE FRANK NALUI</v>
      </c>
      <c r="AG288" s="188" t="str">
        <f t="shared" si="17"/>
        <v>14/2/2022</v>
      </c>
      <c r="AH288" s="189">
        <f t="shared" si="19"/>
        <v>4</v>
      </c>
      <c r="AI288" s="190">
        <f t="shared" si="18"/>
        <v>0</v>
      </c>
    </row>
    <row r="289" spans="1:35" s="191" customFormat="1" ht="13.5" x14ac:dyDescent="0.25">
      <c r="A289" s="151" t="s">
        <v>1666</v>
      </c>
      <c r="B289" s="151" t="s">
        <v>667</v>
      </c>
      <c r="C289" s="151" t="s">
        <v>1666</v>
      </c>
      <c r="D289" s="151" t="s">
        <v>1460</v>
      </c>
      <c r="E289" s="151" t="s">
        <v>669</v>
      </c>
      <c r="F289" s="151" t="s">
        <v>669</v>
      </c>
      <c r="G289" s="151" t="s">
        <v>670</v>
      </c>
      <c r="H289" s="181">
        <v>2.11</v>
      </c>
      <c r="I289" s="164" t="s">
        <v>2405</v>
      </c>
      <c r="J289" s="151">
        <v>1</v>
      </c>
      <c r="K289" s="182">
        <v>2021</v>
      </c>
      <c r="L289" s="151" t="s">
        <v>1667</v>
      </c>
      <c r="M289" s="151" t="s">
        <v>1657</v>
      </c>
      <c r="N289" s="164" t="s">
        <v>2404</v>
      </c>
      <c r="O289" s="164" t="s">
        <v>2404</v>
      </c>
      <c r="P289" s="151" t="s">
        <v>674</v>
      </c>
      <c r="Q289" s="182">
        <v>1986</v>
      </c>
      <c r="R289" s="151">
        <v>9</v>
      </c>
      <c r="S289" s="151"/>
      <c r="T289" s="151"/>
      <c r="U289" s="151"/>
      <c r="V289" s="151"/>
      <c r="W289" s="151"/>
      <c r="X289" s="182">
        <v>0</v>
      </c>
      <c r="Y289" s="182">
        <v>0</v>
      </c>
      <c r="Z289" s="184" t="s">
        <v>1464</v>
      </c>
      <c r="AA289" s="168">
        <v>2022</v>
      </c>
      <c r="AB289" s="185">
        <v>1</v>
      </c>
      <c r="AC289" s="185">
        <v>6</v>
      </c>
      <c r="AD289" s="186" t="b">
        <f>IF(ISBLANK(GroupMember[[#This Row],[1. Identifiant interne d’exploitation agricole*]]),"",IF(ISERROR(MATCH(GroupMember[[#This Row],[1. Identifiant interne d’exploitation agricole*]],CertifiedCrop[1. Identifiant interne d’exploitation agricole*],0)),FALSE,TRUE))</f>
        <v>1</v>
      </c>
      <c r="AE289" s="186" t="b">
        <f>IF(ISBLANK(GroupMember[[#This Row],[1. Identifiant interne d’exploitation agricole*]]),"",IF(ISERROR(MATCH(GroupMember[[#This Row],[1. Identifiant interne d’exploitation agricole*]],FarmUnit[1. Identifiant interne d’exploitation agricole*],0)),FALSE,TRUE))</f>
        <v>1</v>
      </c>
      <c r="AF289" s="187" t="str">
        <f t="shared" si="16"/>
        <v xml:space="preserve"> ERVE AKANOU</v>
      </c>
      <c r="AG289" s="188" t="str">
        <f t="shared" si="17"/>
        <v>6/1/2022</v>
      </c>
      <c r="AH289" s="189">
        <f t="shared" si="19"/>
        <v>3</v>
      </c>
      <c r="AI289" s="190">
        <f t="shared" si="18"/>
        <v>0</v>
      </c>
    </row>
    <row r="290" spans="1:35" s="191" customFormat="1" ht="25.5" x14ac:dyDescent="0.25">
      <c r="A290" s="151" t="s">
        <v>1668</v>
      </c>
      <c r="B290" s="151" t="s">
        <v>667</v>
      </c>
      <c r="C290" s="151" t="s">
        <v>1668</v>
      </c>
      <c r="D290" s="151" t="s">
        <v>1460</v>
      </c>
      <c r="E290" s="151" t="s">
        <v>669</v>
      </c>
      <c r="F290" s="151" t="s">
        <v>669</v>
      </c>
      <c r="G290" s="151" t="s">
        <v>670</v>
      </c>
      <c r="H290" s="181">
        <v>5.5299999999999994</v>
      </c>
      <c r="I290" s="164" t="s">
        <v>2405</v>
      </c>
      <c r="J290" s="151">
        <v>1</v>
      </c>
      <c r="K290" s="182">
        <v>2021</v>
      </c>
      <c r="L290" s="151" t="s">
        <v>1669</v>
      </c>
      <c r="M290" s="151" t="s">
        <v>1670</v>
      </c>
      <c r="N290" s="164" t="s">
        <v>2404</v>
      </c>
      <c r="O290" s="164" t="s">
        <v>2404</v>
      </c>
      <c r="P290" s="151" t="s">
        <v>674</v>
      </c>
      <c r="Q290" s="182">
        <v>1971</v>
      </c>
      <c r="R290" s="151">
        <v>4</v>
      </c>
      <c r="S290" s="151"/>
      <c r="T290" s="151"/>
      <c r="U290" s="151"/>
      <c r="V290" s="151"/>
      <c r="W290" s="151"/>
      <c r="X290" s="182">
        <v>0</v>
      </c>
      <c r="Y290" s="182">
        <v>0</v>
      </c>
      <c r="Z290" s="184" t="s">
        <v>1464</v>
      </c>
      <c r="AA290" s="168">
        <v>2022</v>
      </c>
      <c r="AB290" s="185">
        <v>2</v>
      </c>
      <c r="AC290" s="185">
        <v>18</v>
      </c>
      <c r="AD290" s="186" t="b">
        <f>IF(ISBLANK(GroupMember[[#This Row],[1. Identifiant interne d’exploitation agricole*]]),"",IF(ISERROR(MATCH(GroupMember[[#This Row],[1. Identifiant interne d’exploitation agricole*]],CertifiedCrop[1. Identifiant interne d’exploitation agricole*],0)),FALSE,TRUE))</f>
        <v>1</v>
      </c>
      <c r="AE290" s="186" t="b">
        <f>IF(ISBLANK(GroupMember[[#This Row],[1. Identifiant interne d’exploitation agricole*]]),"",IF(ISERROR(MATCH(GroupMember[[#This Row],[1. Identifiant interne d’exploitation agricole*]],FarmUnit[1. Identifiant interne d’exploitation agricole*],0)),FALSE,TRUE))</f>
        <v>1</v>
      </c>
      <c r="AF290" s="187" t="str">
        <f t="shared" si="16"/>
        <v xml:space="preserve"> KOUADIO RAIMOND AMANI</v>
      </c>
      <c r="AG290" s="188" t="str">
        <f t="shared" si="17"/>
        <v>18/2/2022</v>
      </c>
      <c r="AH290" s="189">
        <f t="shared" si="19"/>
        <v>3</v>
      </c>
      <c r="AI290" s="190">
        <f t="shared" si="18"/>
        <v>0</v>
      </c>
    </row>
    <row r="291" spans="1:35" s="191" customFormat="1" ht="13.5" x14ac:dyDescent="0.25">
      <c r="A291" s="151" t="s">
        <v>1671</v>
      </c>
      <c r="B291" s="151" t="s">
        <v>667</v>
      </c>
      <c r="C291" s="151" t="s">
        <v>1671</v>
      </c>
      <c r="D291" s="151" t="s">
        <v>1460</v>
      </c>
      <c r="E291" s="151" t="s">
        <v>669</v>
      </c>
      <c r="F291" s="151" t="s">
        <v>669</v>
      </c>
      <c r="G291" s="151" t="s">
        <v>670</v>
      </c>
      <c r="H291" s="181">
        <v>4.8499999999999996</v>
      </c>
      <c r="I291" s="164" t="s">
        <v>2405</v>
      </c>
      <c r="J291" s="151">
        <v>3</v>
      </c>
      <c r="K291" s="182">
        <v>2021</v>
      </c>
      <c r="L291" s="151" t="s">
        <v>1672</v>
      </c>
      <c r="M291" s="151" t="s">
        <v>1673</v>
      </c>
      <c r="N291" s="164" t="s">
        <v>2404</v>
      </c>
      <c r="O291" s="164" t="s">
        <v>2404</v>
      </c>
      <c r="P291" s="151" t="s">
        <v>674</v>
      </c>
      <c r="Q291" s="182">
        <v>1974</v>
      </c>
      <c r="R291" s="151">
        <v>5</v>
      </c>
      <c r="S291" s="151"/>
      <c r="T291" s="151"/>
      <c r="U291" s="151"/>
      <c r="V291" s="151"/>
      <c r="W291" s="151"/>
      <c r="X291" s="182">
        <v>2</v>
      </c>
      <c r="Y291" s="182">
        <v>0</v>
      </c>
      <c r="Z291" s="184" t="s">
        <v>1464</v>
      </c>
      <c r="AA291" s="168">
        <v>2022</v>
      </c>
      <c r="AB291" s="185">
        <v>2</v>
      </c>
      <c r="AC291" s="185">
        <v>18</v>
      </c>
      <c r="AD291" s="186" t="b">
        <f>IF(ISBLANK(GroupMember[[#This Row],[1. Identifiant interne d’exploitation agricole*]]),"",IF(ISERROR(MATCH(GroupMember[[#This Row],[1. Identifiant interne d’exploitation agricole*]],CertifiedCrop[1. Identifiant interne d’exploitation agricole*],0)),FALSE,TRUE))</f>
        <v>1</v>
      </c>
      <c r="AE291" s="186" t="b">
        <f>IF(ISBLANK(GroupMember[[#This Row],[1. Identifiant interne d’exploitation agricole*]]),"",IF(ISERROR(MATCH(GroupMember[[#This Row],[1. Identifiant interne d’exploitation agricole*]],FarmUnit[1. Identifiant interne d’exploitation agricole*],0)),FALSE,TRUE))</f>
        <v>1</v>
      </c>
      <c r="AF291" s="187" t="str">
        <f t="shared" si="16"/>
        <v xml:space="preserve"> MAIRAY AMIYAOUA</v>
      </c>
      <c r="AG291" s="188" t="str">
        <f t="shared" si="17"/>
        <v>18/2/2022</v>
      </c>
      <c r="AH291" s="189">
        <f t="shared" si="19"/>
        <v>3</v>
      </c>
      <c r="AI291" s="190">
        <f t="shared" si="18"/>
        <v>2</v>
      </c>
    </row>
    <row r="292" spans="1:35" s="191" customFormat="1" ht="13.5" x14ac:dyDescent="0.25">
      <c r="A292" s="151" t="s">
        <v>1674</v>
      </c>
      <c r="B292" s="151" t="s">
        <v>667</v>
      </c>
      <c r="C292" s="151" t="s">
        <v>1674</v>
      </c>
      <c r="D292" s="151" t="s">
        <v>1460</v>
      </c>
      <c r="E292" s="151" t="s">
        <v>669</v>
      </c>
      <c r="F292" s="151" t="s">
        <v>669</v>
      </c>
      <c r="G292" s="151" t="s">
        <v>670</v>
      </c>
      <c r="H292" s="181">
        <v>5.5600000000000005</v>
      </c>
      <c r="I292" s="164" t="s">
        <v>2405</v>
      </c>
      <c r="J292" s="151">
        <v>1</v>
      </c>
      <c r="K292" s="182">
        <v>2021</v>
      </c>
      <c r="L292" s="151" t="s">
        <v>1675</v>
      </c>
      <c r="M292" s="151" t="s">
        <v>1623</v>
      </c>
      <c r="N292" s="164" t="s">
        <v>2404</v>
      </c>
      <c r="O292" s="164" t="s">
        <v>2404</v>
      </c>
      <c r="P292" s="151" t="s">
        <v>674</v>
      </c>
      <c r="Q292" s="182">
        <v>1957</v>
      </c>
      <c r="R292" s="151">
        <v>6</v>
      </c>
      <c r="S292" s="151"/>
      <c r="T292" s="151"/>
      <c r="U292" s="151"/>
      <c r="V292" s="151"/>
      <c r="W292" s="151"/>
      <c r="X292" s="182">
        <v>0</v>
      </c>
      <c r="Y292" s="182">
        <v>0</v>
      </c>
      <c r="Z292" s="184" t="s">
        <v>1464</v>
      </c>
      <c r="AA292" s="168">
        <v>2022</v>
      </c>
      <c r="AB292" s="185">
        <v>2</v>
      </c>
      <c r="AC292" s="185">
        <v>5</v>
      </c>
      <c r="AD292" s="186" t="b">
        <f>IF(ISBLANK(GroupMember[[#This Row],[1. Identifiant interne d’exploitation agricole*]]),"",IF(ISERROR(MATCH(GroupMember[[#This Row],[1. Identifiant interne d’exploitation agricole*]],CertifiedCrop[1. Identifiant interne d’exploitation agricole*],0)),FALSE,TRUE))</f>
        <v>1</v>
      </c>
      <c r="AE292" s="186" t="b">
        <f>IF(ISBLANK(GroupMember[[#This Row],[1. Identifiant interne d’exploitation agricole*]]),"",IF(ISERROR(MATCH(GroupMember[[#This Row],[1. Identifiant interne d’exploitation agricole*]],FarmUnit[1. Identifiant interne d’exploitation agricole*],0)),FALSE,TRUE))</f>
        <v>1</v>
      </c>
      <c r="AF292" s="187" t="str">
        <f t="shared" si="16"/>
        <v xml:space="preserve"> BOUREIMA BELEM</v>
      </c>
      <c r="AG292" s="188" t="str">
        <f t="shared" si="17"/>
        <v>5/2/2022</v>
      </c>
      <c r="AH292" s="189">
        <f t="shared" si="19"/>
        <v>3</v>
      </c>
      <c r="AI292" s="190">
        <f t="shared" si="18"/>
        <v>0</v>
      </c>
    </row>
    <row r="293" spans="1:35" s="191" customFormat="1" ht="13.5" x14ac:dyDescent="0.25">
      <c r="A293" s="151" t="s">
        <v>1676</v>
      </c>
      <c r="B293" s="151" t="s">
        <v>667</v>
      </c>
      <c r="C293" s="151" t="s">
        <v>1676</v>
      </c>
      <c r="D293" s="151" t="s">
        <v>1460</v>
      </c>
      <c r="E293" s="151" t="s">
        <v>669</v>
      </c>
      <c r="F293" s="151" t="s">
        <v>669</v>
      </c>
      <c r="G293" s="151" t="s">
        <v>670</v>
      </c>
      <c r="H293" s="181">
        <v>10.219999999999999</v>
      </c>
      <c r="I293" s="164" t="s">
        <v>2405</v>
      </c>
      <c r="J293" s="151">
        <v>1</v>
      </c>
      <c r="K293" s="182">
        <v>2021</v>
      </c>
      <c r="L293" s="151" t="s">
        <v>1677</v>
      </c>
      <c r="M293" s="151" t="s">
        <v>1623</v>
      </c>
      <c r="N293" s="164" t="s">
        <v>2404</v>
      </c>
      <c r="O293" s="164" t="s">
        <v>2404</v>
      </c>
      <c r="P293" s="151" t="s">
        <v>674</v>
      </c>
      <c r="Q293" s="182">
        <v>2001</v>
      </c>
      <c r="R293" s="151">
        <v>4</v>
      </c>
      <c r="S293" s="151"/>
      <c r="T293" s="151"/>
      <c r="U293" s="151"/>
      <c r="V293" s="151"/>
      <c r="W293" s="151"/>
      <c r="X293" s="182">
        <v>2</v>
      </c>
      <c r="Y293" s="182">
        <v>0</v>
      </c>
      <c r="Z293" s="184" t="s">
        <v>1464</v>
      </c>
      <c r="AA293" s="168">
        <v>2022</v>
      </c>
      <c r="AB293" s="185">
        <v>1</v>
      </c>
      <c r="AC293" s="185">
        <v>26</v>
      </c>
      <c r="AD293" s="186" t="b">
        <f>IF(ISBLANK(GroupMember[[#This Row],[1. Identifiant interne d’exploitation agricole*]]),"",IF(ISERROR(MATCH(GroupMember[[#This Row],[1. Identifiant interne d’exploitation agricole*]],CertifiedCrop[1. Identifiant interne d’exploitation agricole*],0)),FALSE,TRUE))</f>
        <v>1</v>
      </c>
      <c r="AE293" s="186" t="b">
        <f>IF(ISBLANK(GroupMember[[#This Row],[1. Identifiant interne d’exploitation agricole*]]),"",IF(ISERROR(MATCH(GroupMember[[#This Row],[1. Identifiant interne d’exploitation agricole*]],FarmUnit[1. Identifiant interne d’exploitation agricole*],0)),FALSE,TRUE))</f>
        <v>1</v>
      </c>
      <c r="AF293" s="187" t="str">
        <f t="shared" si="16"/>
        <v xml:space="preserve"> SALAM BELEM</v>
      </c>
      <c r="AG293" s="188" t="str">
        <f t="shared" si="17"/>
        <v>26/1/2022</v>
      </c>
      <c r="AH293" s="189">
        <f t="shared" si="19"/>
        <v>4</v>
      </c>
      <c r="AI293" s="190">
        <f t="shared" si="18"/>
        <v>2</v>
      </c>
    </row>
    <row r="294" spans="1:35" s="191" customFormat="1" ht="13.5" x14ac:dyDescent="0.25">
      <c r="A294" s="151" t="s">
        <v>1678</v>
      </c>
      <c r="B294" s="151" t="s">
        <v>667</v>
      </c>
      <c r="C294" s="151" t="s">
        <v>1678</v>
      </c>
      <c r="D294" s="151" t="s">
        <v>1460</v>
      </c>
      <c r="E294" s="151" t="s">
        <v>669</v>
      </c>
      <c r="F294" s="151" t="s">
        <v>669</v>
      </c>
      <c r="G294" s="151" t="s">
        <v>670</v>
      </c>
      <c r="H294" s="181">
        <v>8.18</v>
      </c>
      <c r="I294" s="164" t="s">
        <v>2405</v>
      </c>
      <c r="J294" s="151">
        <v>2</v>
      </c>
      <c r="K294" s="182">
        <v>2021</v>
      </c>
      <c r="L294" s="151" t="s">
        <v>1679</v>
      </c>
      <c r="M294" s="151" t="s">
        <v>1623</v>
      </c>
      <c r="N294" s="164" t="s">
        <v>2404</v>
      </c>
      <c r="O294" s="164" t="s">
        <v>2404</v>
      </c>
      <c r="P294" s="151" t="s">
        <v>674</v>
      </c>
      <c r="Q294" s="182">
        <v>1980</v>
      </c>
      <c r="R294" s="151">
        <v>5</v>
      </c>
      <c r="S294" s="151"/>
      <c r="T294" s="151"/>
      <c r="U294" s="151"/>
      <c r="V294" s="151"/>
      <c r="W294" s="151"/>
      <c r="X294" s="182">
        <v>2</v>
      </c>
      <c r="Y294" s="182">
        <v>0</v>
      </c>
      <c r="Z294" s="184" t="s">
        <v>1464</v>
      </c>
      <c r="AA294" s="168">
        <v>2022</v>
      </c>
      <c r="AB294" s="185">
        <v>2</v>
      </c>
      <c r="AC294" s="185">
        <v>14</v>
      </c>
      <c r="AD294" s="186" t="b">
        <f>IF(ISBLANK(GroupMember[[#This Row],[1. Identifiant interne d’exploitation agricole*]]),"",IF(ISERROR(MATCH(GroupMember[[#This Row],[1. Identifiant interne d’exploitation agricole*]],CertifiedCrop[1. Identifiant interne d’exploitation agricole*],0)),FALSE,TRUE))</f>
        <v>1</v>
      </c>
      <c r="AE294" s="186" t="b">
        <f>IF(ISBLANK(GroupMember[[#This Row],[1. Identifiant interne d’exploitation agricole*]]),"",IF(ISERROR(MATCH(GroupMember[[#This Row],[1. Identifiant interne d’exploitation agricole*]],FarmUnit[1. Identifiant interne d’exploitation agricole*],0)),FALSE,TRUE))</f>
        <v>1</v>
      </c>
      <c r="AF294" s="187" t="str">
        <f t="shared" si="16"/>
        <v xml:space="preserve"> SALIF BELEM</v>
      </c>
      <c r="AG294" s="188" t="str">
        <f t="shared" si="17"/>
        <v>14/2/2022</v>
      </c>
      <c r="AH294" s="189">
        <f t="shared" si="19"/>
        <v>4</v>
      </c>
      <c r="AI294" s="190">
        <f t="shared" si="18"/>
        <v>2</v>
      </c>
    </row>
    <row r="295" spans="1:35" s="191" customFormat="1" ht="25.5" x14ac:dyDescent="0.25">
      <c r="A295" s="151" t="s">
        <v>1680</v>
      </c>
      <c r="B295" s="151" t="s">
        <v>667</v>
      </c>
      <c r="C295" s="151" t="s">
        <v>1680</v>
      </c>
      <c r="D295" s="151" t="s">
        <v>1460</v>
      </c>
      <c r="E295" s="151" t="s">
        <v>669</v>
      </c>
      <c r="F295" s="151" t="s">
        <v>669</v>
      </c>
      <c r="G295" s="151" t="s">
        <v>670</v>
      </c>
      <c r="H295" s="181">
        <v>7.09</v>
      </c>
      <c r="I295" s="164" t="s">
        <v>2405</v>
      </c>
      <c r="J295" s="151">
        <v>1</v>
      </c>
      <c r="K295" s="182">
        <v>2021</v>
      </c>
      <c r="L295" s="151" t="s">
        <v>1681</v>
      </c>
      <c r="M295" s="151" t="s">
        <v>1682</v>
      </c>
      <c r="N295" s="164" t="s">
        <v>2404</v>
      </c>
      <c r="O295" s="164" t="s">
        <v>2404</v>
      </c>
      <c r="P295" s="151" t="s">
        <v>674</v>
      </c>
      <c r="Q295" s="182">
        <v>1969</v>
      </c>
      <c r="R295" s="151">
        <v>7</v>
      </c>
      <c r="S295" s="151"/>
      <c r="T295" s="151"/>
      <c r="U295" s="151"/>
      <c r="V295" s="151"/>
      <c r="W295" s="151"/>
      <c r="X295" s="182">
        <v>2</v>
      </c>
      <c r="Y295" s="182">
        <v>0</v>
      </c>
      <c r="Z295" s="184" t="s">
        <v>1464</v>
      </c>
      <c r="AA295" s="168">
        <v>2022</v>
      </c>
      <c r="AB295" s="185">
        <v>1</v>
      </c>
      <c r="AC295" s="185">
        <v>6</v>
      </c>
      <c r="AD295" s="186" t="b">
        <f>IF(ISBLANK(GroupMember[[#This Row],[1. Identifiant interne d’exploitation agricole*]]),"",IF(ISERROR(MATCH(GroupMember[[#This Row],[1. Identifiant interne d’exploitation agricole*]],CertifiedCrop[1. Identifiant interne d’exploitation agricole*],0)),FALSE,TRUE))</f>
        <v>1</v>
      </c>
      <c r="AE295" s="186" t="b">
        <f>IF(ISBLANK(GroupMember[[#This Row],[1. Identifiant interne d’exploitation agricole*]]),"",IF(ISERROR(MATCH(GroupMember[[#This Row],[1. Identifiant interne d’exploitation agricole*]],FarmUnit[1. Identifiant interne d’exploitation agricole*],0)),FALSE,TRUE))</f>
        <v>1</v>
      </c>
      <c r="AF295" s="187" t="str">
        <f t="shared" si="16"/>
        <v>MATHE APPOLINAIRE BOHUI</v>
      </c>
      <c r="AG295" s="188" t="str">
        <f t="shared" si="17"/>
        <v>6/1/2022</v>
      </c>
      <c r="AH295" s="189">
        <f t="shared" si="19"/>
        <v>3</v>
      </c>
      <c r="AI295" s="190">
        <f t="shared" si="18"/>
        <v>2</v>
      </c>
    </row>
    <row r="296" spans="1:35" s="191" customFormat="1" ht="13.5" x14ac:dyDescent="0.25">
      <c r="A296" s="151" t="s">
        <v>1683</v>
      </c>
      <c r="B296" s="151" t="s">
        <v>667</v>
      </c>
      <c r="C296" s="151" t="s">
        <v>1683</v>
      </c>
      <c r="D296" s="151" t="s">
        <v>1460</v>
      </c>
      <c r="E296" s="151" t="s">
        <v>669</v>
      </c>
      <c r="F296" s="151" t="s">
        <v>669</v>
      </c>
      <c r="G296" s="151" t="s">
        <v>670</v>
      </c>
      <c r="H296" s="181">
        <v>9.32</v>
      </c>
      <c r="I296" s="164" t="s">
        <v>2405</v>
      </c>
      <c r="J296" s="151">
        <v>1</v>
      </c>
      <c r="K296" s="182">
        <v>2021</v>
      </c>
      <c r="L296" s="151" t="s">
        <v>1684</v>
      </c>
      <c r="M296" s="151" t="s">
        <v>1685</v>
      </c>
      <c r="N296" s="164" t="s">
        <v>2404</v>
      </c>
      <c r="O296" s="164" t="s">
        <v>2404</v>
      </c>
      <c r="P296" s="151" t="s">
        <v>674</v>
      </c>
      <c r="Q296" s="182">
        <v>1971</v>
      </c>
      <c r="R296" s="151">
        <v>4</v>
      </c>
      <c r="S296" s="151"/>
      <c r="T296" s="151"/>
      <c r="U296" s="151"/>
      <c r="V296" s="151"/>
      <c r="W296" s="151"/>
      <c r="X296" s="182">
        <v>2</v>
      </c>
      <c r="Y296" s="182">
        <v>0</v>
      </c>
      <c r="Z296" s="184" t="s">
        <v>1464</v>
      </c>
      <c r="AA296" s="168">
        <v>2022</v>
      </c>
      <c r="AB296" s="185">
        <v>1</v>
      </c>
      <c r="AC296" s="185">
        <v>20</v>
      </c>
      <c r="AD296" s="186" t="b">
        <f>IF(ISBLANK(GroupMember[[#This Row],[1. Identifiant interne d’exploitation agricole*]]),"",IF(ISERROR(MATCH(GroupMember[[#This Row],[1. Identifiant interne d’exploitation agricole*]],CertifiedCrop[1. Identifiant interne d’exploitation agricole*],0)),FALSE,TRUE))</f>
        <v>1</v>
      </c>
      <c r="AE296" s="186" t="b">
        <f>IF(ISBLANK(GroupMember[[#This Row],[1. Identifiant interne d’exploitation agricole*]]),"",IF(ISERROR(MATCH(GroupMember[[#This Row],[1. Identifiant interne d’exploitation agricole*]],FarmUnit[1. Identifiant interne d’exploitation agricole*],0)),FALSE,TRUE))</f>
        <v>1</v>
      </c>
      <c r="AF296" s="187" t="str">
        <f t="shared" si="16"/>
        <v xml:space="preserve"> ROGER BOUGOUSSOU</v>
      </c>
      <c r="AG296" s="188" t="str">
        <f t="shared" si="17"/>
        <v>20/1/2022</v>
      </c>
      <c r="AH296" s="189">
        <f t="shared" si="19"/>
        <v>4</v>
      </c>
      <c r="AI296" s="190">
        <f t="shared" si="18"/>
        <v>2</v>
      </c>
    </row>
    <row r="297" spans="1:35" s="191" customFormat="1" ht="13.5" x14ac:dyDescent="0.25">
      <c r="A297" s="151" t="s">
        <v>1686</v>
      </c>
      <c r="B297" s="151" t="s">
        <v>667</v>
      </c>
      <c r="C297" s="151" t="s">
        <v>1686</v>
      </c>
      <c r="D297" s="151" t="s">
        <v>1460</v>
      </c>
      <c r="E297" s="151" t="s">
        <v>669</v>
      </c>
      <c r="F297" s="151" t="s">
        <v>669</v>
      </c>
      <c r="G297" s="151" t="s">
        <v>670</v>
      </c>
      <c r="H297" s="181">
        <v>8.4</v>
      </c>
      <c r="I297" s="164" t="s">
        <v>2405</v>
      </c>
      <c r="J297" s="151">
        <v>3</v>
      </c>
      <c r="K297" s="182">
        <v>2021</v>
      </c>
      <c r="L297" s="151" t="s">
        <v>1687</v>
      </c>
      <c r="M297" s="151" t="s">
        <v>1688</v>
      </c>
      <c r="N297" s="164" t="s">
        <v>2404</v>
      </c>
      <c r="O297" s="164" t="s">
        <v>2404</v>
      </c>
      <c r="P297" s="151" t="s">
        <v>674</v>
      </c>
      <c r="Q297" s="182">
        <v>1991</v>
      </c>
      <c r="R297" s="151">
        <v>7</v>
      </c>
      <c r="S297" s="151"/>
      <c r="T297" s="151"/>
      <c r="U297" s="151"/>
      <c r="V297" s="151"/>
      <c r="W297" s="151"/>
      <c r="X297" s="182">
        <v>2</v>
      </c>
      <c r="Y297" s="182">
        <v>0</v>
      </c>
      <c r="Z297" s="184" t="s">
        <v>1464</v>
      </c>
      <c r="AA297" s="168">
        <v>2022</v>
      </c>
      <c r="AB297" s="185">
        <v>2</v>
      </c>
      <c r="AC297" s="185">
        <v>16</v>
      </c>
      <c r="AD297" s="186" t="b">
        <f>IF(ISBLANK(GroupMember[[#This Row],[1. Identifiant interne d’exploitation agricole*]]),"",IF(ISERROR(MATCH(GroupMember[[#This Row],[1. Identifiant interne d’exploitation agricole*]],CertifiedCrop[1. Identifiant interne d’exploitation agricole*],0)),FALSE,TRUE))</f>
        <v>1</v>
      </c>
      <c r="AE297" s="186" t="b">
        <f>IF(ISBLANK(GroupMember[[#This Row],[1. Identifiant interne d’exploitation agricole*]]),"",IF(ISERROR(MATCH(GroupMember[[#This Row],[1. Identifiant interne d’exploitation agricole*]],FarmUnit[1. Identifiant interne d’exploitation agricole*],0)),FALSE,TRUE))</f>
        <v>1</v>
      </c>
      <c r="AF297" s="187" t="str">
        <f t="shared" si="16"/>
        <v xml:space="preserve"> KOUASSI BOUSSOU</v>
      </c>
      <c r="AG297" s="188" t="str">
        <f t="shared" si="17"/>
        <v>16/2/2022</v>
      </c>
      <c r="AH297" s="189">
        <f t="shared" si="19"/>
        <v>3</v>
      </c>
      <c r="AI297" s="190">
        <f t="shared" si="18"/>
        <v>2</v>
      </c>
    </row>
    <row r="298" spans="1:35" s="191" customFormat="1" ht="13.5" x14ac:dyDescent="0.25">
      <c r="A298" s="151" t="s">
        <v>1689</v>
      </c>
      <c r="B298" s="151" t="s">
        <v>667</v>
      </c>
      <c r="C298" s="151" t="s">
        <v>1689</v>
      </c>
      <c r="D298" s="151" t="s">
        <v>1460</v>
      </c>
      <c r="E298" s="151" t="s">
        <v>669</v>
      </c>
      <c r="F298" s="151" t="s">
        <v>669</v>
      </c>
      <c r="G298" s="151" t="s">
        <v>670</v>
      </c>
      <c r="H298" s="181">
        <v>8.7800000000000011</v>
      </c>
      <c r="I298" s="164" t="s">
        <v>2405</v>
      </c>
      <c r="J298" s="151">
        <v>1</v>
      </c>
      <c r="K298" s="182">
        <v>2021</v>
      </c>
      <c r="L298" s="151" t="s">
        <v>1690</v>
      </c>
      <c r="M298" s="151" t="s">
        <v>1691</v>
      </c>
      <c r="N298" s="164" t="s">
        <v>2404</v>
      </c>
      <c r="O298" s="164" t="s">
        <v>2404</v>
      </c>
      <c r="P298" s="151" t="s">
        <v>674</v>
      </c>
      <c r="Q298" s="182">
        <v>1962</v>
      </c>
      <c r="R298" s="151">
        <v>5</v>
      </c>
      <c r="S298" s="151"/>
      <c r="T298" s="151"/>
      <c r="U298" s="151"/>
      <c r="V298" s="151"/>
      <c r="W298" s="151"/>
      <c r="X298" s="182">
        <v>2</v>
      </c>
      <c r="Y298" s="182">
        <v>0</v>
      </c>
      <c r="Z298" s="184" t="s">
        <v>1464</v>
      </c>
      <c r="AA298" s="168">
        <v>2022</v>
      </c>
      <c r="AB298" s="185">
        <v>2</v>
      </c>
      <c r="AC298" s="185">
        <v>14</v>
      </c>
      <c r="AD298" s="186" t="b">
        <f>IF(ISBLANK(GroupMember[[#This Row],[1. Identifiant interne d’exploitation agricole*]]),"",IF(ISERROR(MATCH(GroupMember[[#This Row],[1. Identifiant interne d’exploitation agricole*]],CertifiedCrop[1. Identifiant interne d’exploitation agricole*],0)),FALSE,TRUE))</f>
        <v>1</v>
      </c>
      <c r="AE298" s="186" t="b">
        <f>IF(ISBLANK(GroupMember[[#This Row],[1. Identifiant interne d’exploitation agricole*]]),"",IF(ISERROR(MATCH(GroupMember[[#This Row],[1. Identifiant interne d’exploitation agricole*]],FarmUnit[1. Identifiant interne d’exploitation agricole*],0)),FALSE,TRUE))</f>
        <v>1</v>
      </c>
      <c r="AF298" s="187" t="str">
        <f t="shared" si="16"/>
        <v xml:space="preserve"> ALBERT ZIDOIBA</v>
      </c>
      <c r="AG298" s="188" t="str">
        <f t="shared" si="17"/>
        <v>14/2/2022</v>
      </c>
      <c r="AH298" s="189">
        <f t="shared" si="19"/>
        <v>4</v>
      </c>
      <c r="AI298" s="190">
        <f t="shared" si="18"/>
        <v>2</v>
      </c>
    </row>
    <row r="299" spans="1:35" s="191" customFormat="1" ht="13.5" x14ac:dyDescent="0.25">
      <c r="A299" s="151" t="s">
        <v>1692</v>
      </c>
      <c r="B299" s="151" t="s">
        <v>667</v>
      </c>
      <c r="C299" s="151" t="s">
        <v>1692</v>
      </c>
      <c r="D299" s="151" t="s">
        <v>1460</v>
      </c>
      <c r="E299" s="151" t="s">
        <v>669</v>
      </c>
      <c r="F299" s="151" t="s">
        <v>669</v>
      </c>
      <c r="G299" s="151" t="s">
        <v>670</v>
      </c>
      <c r="H299" s="181">
        <v>5.42</v>
      </c>
      <c r="I299" s="164" t="s">
        <v>2405</v>
      </c>
      <c r="J299" s="151">
        <v>1</v>
      </c>
      <c r="K299" s="182">
        <v>2021</v>
      </c>
      <c r="L299" s="151" t="s">
        <v>1693</v>
      </c>
      <c r="M299" s="151" t="s">
        <v>1694</v>
      </c>
      <c r="N299" s="164" t="s">
        <v>2404</v>
      </c>
      <c r="O299" s="164" t="s">
        <v>2404</v>
      </c>
      <c r="P299" s="151" t="s">
        <v>674</v>
      </c>
      <c r="Q299" s="182">
        <v>1986</v>
      </c>
      <c r="R299" s="151">
        <v>4</v>
      </c>
      <c r="S299" s="151"/>
      <c r="T299" s="151"/>
      <c r="U299" s="151"/>
      <c r="V299" s="151"/>
      <c r="W299" s="151"/>
      <c r="X299" s="182">
        <v>0</v>
      </c>
      <c r="Y299" s="182">
        <v>0</v>
      </c>
      <c r="Z299" s="184" t="s">
        <v>1464</v>
      </c>
      <c r="AA299" s="168">
        <v>2022</v>
      </c>
      <c r="AB299" s="185">
        <v>1</v>
      </c>
      <c r="AC299" s="185">
        <v>20</v>
      </c>
      <c r="AD299" s="186" t="b">
        <f>IF(ISBLANK(GroupMember[[#This Row],[1. Identifiant interne d’exploitation agricole*]]),"",IF(ISERROR(MATCH(GroupMember[[#This Row],[1. Identifiant interne d’exploitation agricole*]],CertifiedCrop[1. Identifiant interne d’exploitation agricole*],0)),FALSE,TRUE))</f>
        <v>1</v>
      </c>
      <c r="AE299" s="186" t="b">
        <f>IF(ISBLANK(GroupMember[[#This Row],[1. Identifiant interne d’exploitation agricole*]]),"",IF(ISERROR(MATCH(GroupMember[[#This Row],[1. Identifiant interne d’exploitation agricole*]],FarmUnit[1. Identifiant interne d’exploitation agricole*],0)),FALSE,TRUE))</f>
        <v>1</v>
      </c>
      <c r="AF299" s="187" t="str">
        <f t="shared" ref="AF299:AF362" si="20">IFERROR(CONCATENATE(L299," ",M299),"")</f>
        <v xml:space="preserve"> OUENNEGAUDI DABILGOU</v>
      </c>
      <c r="AG299" s="188" t="str">
        <f t="shared" ref="AG299:AG362" si="21">CONCATENATE(AC299,"/",AB299,"/",AA299)</f>
        <v>20/1/2022</v>
      </c>
      <c r="AH299" s="189">
        <f t="shared" si="19"/>
        <v>4</v>
      </c>
      <c r="AI299" s="190">
        <f t="shared" ref="AI299:AI362" si="22">IF((X299+Y299/12)&lt;0,"",(X299+Y299/12))</f>
        <v>0</v>
      </c>
    </row>
    <row r="300" spans="1:35" s="191" customFormat="1" ht="13.5" x14ac:dyDescent="0.25">
      <c r="A300" s="151" t="s">
        <v>1695</v>
      </c>
      <c r="B300" s="151" t="s">
        <v>667</v>
      </c>
      <c r="C300" s="151" t="s">
        <v>1695</v>
      </c>
      <c r="D300" s="151" t="s">
        <v>1460</v>
      </c>
      <c r="E300" s="151" t="s">
        <v>669</v>
      </c>
      <c r="F300" s="151" t="s">
        <v>669</v>
      </c>
      <c r="G300" s="151" t="s">
        <v>670</v>
      </c>
      <c r="H300" s="181">
        <v>9.3000000000000007</v>
      </c>
      <c r="I300" s="164" t="s">
        <v>2405</v>
      </c>
      <c r="J300" s="151">
        <v>2</v>
      </c>
      <c r="K300" s="182">
        <v>2021</v>
      </c>
      <c r="L300" s="151" t="s">
        <v>1696</v>
      </c>
      <c r="M300" s="151" t="s">
        <v>1697</v>
      </c>
      <c r="N300" s="164" t="s">
        <v>2404</v>
      </c>
      <c r="O300" s="164" t="s">
        <v>2404</v>
      </c>
      <c r="P300" s="151" t="s">
        <v>674</v>
      </c>
      <c r="Q300" s="182">
        <v>1974</v>
      </c>
      <c r="R300" s="151">
        <v>2</v>
      </c>
      <c r="S300" s="151"/>
      <c r="T300" s="151"/>
      <c r="U300" s="151"/>
      <c r="V300" s="151"/>
      <c r="W300" s="151"/>
      <c r="X300" s="182">
        <v>1</v>
      </c>
      <c r="Y300" s="182">
        <v>0</v>
      </c>
      <c r="Z300" s="184" t="s">
        <v>1464</v>
      </c>
      <c r="AA300" s="168">
        <v>2022</v>
      </c>
      <c r="AB300" s="185">
        <v>1</v>
      </c>
      <c r="AC300" s="185">
        <v>14</v>
      </c>
      <c r="AD300" s="186" t="b">
        <f>IF(ISBLANK(GroupMember[[#This Row],[1. Identifiant interne d’exploitation agricole*]]),"",IF(ISERROR(MATCH(GroupMember[[#This Row],[1. Identifiant interne d’exploitation agricole*]],CertifiedCrop[1. Identifiant interne d’exploitation agricole*],0)),FALSE,TRUE))</f>
        <v>1</v>
      </c>
      <c r="AE300" s="186" t="b">
        <f>IF(ISBLANK(GroupMember[[#This Row],[1. Identifiant interne d’exploitation agricole*]]),"",IF(ISERROR(MATCH(GroupMember[[#This Row],[1. Identifiant interne d’exploitation agricole*]],FarmUnit[1. Identifiant interne d’exploitation agricole*],0)),FALSE,TRUE))</f>
        <v>1</v>
      </c>
      <c r="AF300" s="187" t="str">
        <f t="shared" si="20"/>
        <v xml:space="preserve"> KEITA DAOUDA</v>
      </c>
      <c r="AG300" s="188" t="str">
        <f t="shared" si="21"/>
        <v>14/1/2022</v>
      </c>
      <c r="AH300" s="189">
        <f t="shared" si="19"/>
        <v>4</v>
      </c>
      <c r="AI300" s="190">
        <f t="shared" si="22"/>
        <v>1</v>
      </c>
    </row>
    <row r="301" spans="1:35" s="191" customFormat="1" ht="13.5" x14ac:dyDescent="0.25">
      <c r="A301" s="151" t="s">
        <v>1698</v>
      </c>
      <c r="B301" s="151" t="s">
        <v>667</v>
      </c>
      <c r="C301" s="151" t="s">
        <v>1698</v>
      </c>
      <c r="D301" s="151" t="s">
        <v>1460</v>
      </c>
      <c r="E301" s="151" t="s">
        <v>669</v>
      </c>
      <c r="F301" s="151" t="s">
        <v>669</v>
      </c>
      <c r="G301" s="151" t="s">
        <v>670</v>
      </c>
      <c r="H301" s="181">
        <v>6.5</v>
      </c>
      <c r="I301" s="164" t="s">
        <v>2405</v>
      </c>
      <c r="J301" s="151">
        <v>1</v>
      </c>
      <c r="K301" s="182">
        <v>2021</v>
      </c>
      <c r="L301" s="151" t="s">
        <v>1699</v>
      </c>
      <c r="M301" s="151" t="s">
        <v>1592</v>
      </c>
      <c r="N301" s="164" t="s">
        <v>2404</v>
      </c>
      <c r="O301" s="164" t="s">
        <v>2404</v>
      </c>
      <c r="P301" s="151" t="s">
        <v>674</v>
      </c>
      <c r="Q301" s="182">
        <v>1966</v>
      </c>
      <c r="R301" s="151">
        <v>3</v>
      </c>
      <c r="S301" s="151"/>
      <c r="T301" s="151"/>
      <c r="U301" s="151"/>
      <c r="V301" s="151"/>
      <c r="W301" s="151"/>
      <c r="X301" s="182">
        <v>0</v>
      </c>
      <c r="Y301" s="182">
        <v>0</v>
      </c>
      <c r="Z301" s="184" t="s">
        <v>1464</v>
      </c>
      <c r="AA301" s="168">
        <v>2022</v>
      </c>
      <c r="AB301" s="185">
        <v>1</v>
      </c>
      <c r="AC301" s="185">
        <v>6</v>
      </c>
      <c r="AD301" s="186" t="b">
        <f>IF(ISBLANK(GroupMember[[#This Row],[1. Identifiant interne d’exploitation agricole*]]),"",IF(ISERROR(MATCH(GroupMember[[#This Row],[1. Identifiant interne d’exploitation agricole*]],CertifiedCrop[1. Identifiant interne d’exploitation agricole*],0)),FALSE,TRUE))</f>
        <v>1</v>
      </c>
      <c r="AE301" s="186" t="b">
        <f>IF(ISBLANK(GroupMember[[#This Row],[1. Identifiant interne d’exploitation agricole*]]),"",IF(ISERROR(MATCH(GroupMember[[#This Row],[1. Identifiant interne d’exploitation agricole*]],FarmUnit[1. Identifiant interne d’exploitation agricole*],0)),FALSE,TRUE))</f>
        <v>1</v>
      </c>
      <c r="AF301" s="187" t="str">
        <f t="shared" si="20"/>
        <v xml:space="preserve"> OSCAR DEKPO</v>
      </c>
      <c r="AG301" s="188" t="str">
        <f t="shared" si="21"/>
        <v>6/1/2022</v>
      </c>
      <c r="AH301" s="189">
        <f t="shared" si="19"/>
        <v>3</v>
      </c>
      <c r="AI301" s="190">
        <f t="shared" si="22"/>
        <v>0</v>
      </c>
    </row>
    <row r="302" spans="1:35" s="191" customFormat="1" ht="25.5" x14ac:dyDescent="0.25">
      <c r="A302" s="151" t="s">
        <v>1700</v>
      </c>
      <c r="B302" s="151" t="s">
        <v>667</v>
      </c>
      <c r="C302" s="151" t="s">
        <v>1700</v>
      </c>
      <c r="D302" s="151" t="s">
        <v>1460</v>
      </c>
      <c r="E302" s="151" t="s">
        <v>669</v>
      </c>
      <c r="F302" s="151" t="s">
        <v>669</v>
      </c>
      <c r="G302" s="151" t="s">
        <v>670</v>
      </c>
      <c r="H302" s="181">
        <v>6.17</v>
      </c>
      <c r="I302" s="164" t="s">
        <v>2405</v>
      </c>
      <c r="J302" s="151">
        <v>2</v>
      </c>
      <c r="K302" s="182">
        <v>2021</v>
      </c>
      <c r="L302" s="151" t="s">
        <v>1701</v>
      </c>
      <c r="M302" s="151" t="s">
        <v>1482</v>
      </c>
      <c r="N302" s="164" t="s">
        <v>2404</v>
      </c>
      <c r="O302" s="164" t="s">
        <v>2404</v>
      </c>
      <c r="P302" s="151" t="s">
        <v>674</v>
      </c>
      <c r="Q302" s="182">
        <v>1956</v>
      </c>
      <c r="R302" s="151">
        <v>8</v>
      </c>
      <c r="S302" s="151"/>
      <c r="T302" s="151"/>
      <c r="U302" s="151"/>
      <c r="V302" s="151"/>
      <c r="W302" s="151"/>
      <c r="X302" s="182">
        <v>2</v>
      </c>
      <c r="Y302" s="182">
        <v>0</v>
      </c>
      <c r="Z302" s="184" t="s">
        <v>1464</v>
      </c>
      <c r="AA302" s="168">
        <v>2022</v>
      </c>
      <c r="AB302" s="185">
        <v>1</v>
      </c>
      <c r="AC302" s="185">
        <v>20</v>
      </c>
      <c r="AD302" s="186" t="b">
        <f>IF(ISBLANK(GroupMember[[#This Row],[1. Identifiant interne d’exploitation agricole*]]),"",IF(ISERROR(MATCH(GroupMember[[#This Row],[1. Identifiant interne d’exploitation agricole*]],CertifiedCrop[1. Identifiant interne d’exploitation agricole*],0)),FALSE,TRUE))</f>
        <v>1</v>
      </c>
      <c r="AE302" s="186" t="b">
        <f>IF(ISBLANK(GroupMember[[#This Row],[1. Identifiant interne d’exploitation agricole*]]),"",IF(ISERROR(MATCH(GroupMember[[#This Row],[1. Identifiant interne d’exploitation agricole*]],FarmUnit[1. Identifiant interne d’exploitation agricole*],0)),FALSE,TRUE))</f>
        <v>1</v>
      </c>
      <c r="AF302" s="187" t="str">
        <f t="shared" si="20"/>
        <v>NGUESSAN GEROME DJA</v>
      </c>
      <c r="AG302" s="188" t="str">
        <f t="shared" si="21"/>
        <v>20/1/2022</v>
      </c>
      <c r="AH302" s="189">
        <f t="shared" si="19"/>
        <v>4</v>
      </c>
      <c r="AI302" s="190">
        <f t="shared" si="22"/>
        <v>2</v>
      </c>
    </row>
    <row r="303" spans="1:35" s="191" customFormat="1" ht="13.5" x14ac:dyDescent="0.25">
      <c r="A303" s="151" t="s">
        <v>1702</v>
      </c>
      <c r="B303" s="151" t="s">
        <v>667</v>
      </c>
      <c r="C303" s="151" t="s">
        <v>1702</v>
      </c>
      <c r="D303" s="151" t="s">
        <v>1460</v>
      </c>
      <c r="E303" s="151" t="s">
        <v>669</v>
      </c>
      <c r="F303" s="151" t="s">
        <v>669</v>
      </c>
      <c r="G303" s="151" t="s">
        <v>670</v>
      </c>
      <c r="H303" s="181">
        <v>5.46</v>
      </c>
      <c r="I303" s="164" t="s">
        <v>2405</v>
      </c>
      <c r="J303" s="151">
        <v>1</v>
      </c>
      <c r="K303" s="182">
        <v>2021</v>
      </c>
      <c r="L303" s="151" t="s">
        <v>1703</v>
      </c>
      <c r="M303" s="151" t="s">
        <v>1704</v>
      </c>
      <c r="N303" s="164" t="s">
        <v>2404</v>
      </c>
      <c r="O303" s="164" t="s">
        <v>2404</v>
      </c>
      <c r="P303" s="151" t="s">
        <v>674</v>
      </c>
      <c r="Q303" s="182">
        <v>1957</v>
      </c>
      <c r="R303" s="151">
        <v>5</v>
      </c>
      <c r="S303" s="151"/>
      <c r="T303" s="151"/>
      <c r="U303" s="151"/>
      <c r="V303" s="151"/>
      <c r="W303" s="151"/>
      <c r="X303" s="182">
        <v>0</v>
      </c>
      <c r="Y303" s="182">
        <v>0</v>
      </c>
      <c r="Z303" s="184" t="s">
        <v>1464</v>
      </c>
      <c r="AA303" s="168">
        <v>2022</v>
      </c>
      <c r="AB303" s="185">
        <v>2</v>
      </c>
      <c r="AC303" s="185">
        <v>5</v>
      </c>
      <c r="AD303" s="186" t="b">
        <f>IF(ISBLANK(GroupMember[[#This Row],[1. Identifiant interne d’exploitation agricole*]]),"",IF(ISERROR(MATCH(GroupMember[[#This Row],[1. Identifiant interne d’exploitation agricole*]],CertifiedCrop[1. Identifiant interne d’exploitation agricole*],0)),FALSE,TRUE))</f>
        <v>1</v>
      </c>
      <c r="AE303" s="186" t="b">
        <f>IF(ISBLANK(GroupMember[[#This Row],[1. Identifiant interne d’exploitation agricole*]]),"",IF(ISERROR(MATCH(GroupMember[[#This Row],[1. Identifiant interne d’exploitation agricole*]],FarmUnit[1. Identifiant interne d’exploitation agricole*],0)),FALSE,TRUE))</f>
        <v>1</v>
      </c>
      <c r="AF303" s="187" t="str">
        <f t="shared" si="20"/>
        <v xml:space="preserve"> INOUSSA GNANSOURE</v>
      </c>
      <c r="AG303" s="188" t="str">
        <f t="shared" si="21"/>
        <v>5/2/2022</v>
      </c>
      <c r="AH303" s="189">
        <f t="shared" si="19"/>
        <v>3</v>
      </c>
      <c r="AI303" s="190">
        <f t="shared" si="22"/>
        <v>0</v>
      </c>
    </row>
    <row r="304" spans="1:35" s="191" customFormat="1" ht="25.5" x14ac:dyDescent="0.25">
      <c r="A304" s="151" t="s">
        <v>1705</v>
      </c>
      <c r="B304" s="151" t="s">
        <v>667</v>
      </c>
      <c r="C304" s="151" t="s">
        <v>1705</v>
      </c>
      <c r="D304" s="151" t="s">
        <v>1460</v>
      </c>
      <c r="E304" s="151" t="s">
        <v>669</v>
      </c>
      <c r="F304" s="151" t="s">
        <v>669</v>
      </c>
      <c r="G304" s="151" t="s">
        <v>670</v>
      </c>
      <c r="H304" s="181">
        <v>7.81</v>
      </c>
      <c r="I304" s="164" t="s">
        <v>2405</v>
      </c>
      <c r="J304" s="151">
        <v>1</v>
      </c>
      <c r="K304" s="182">
        <v>2021</v>
      </c>
      <c r="L304" s="151" t="s">
        <v>1706</v>
      </c>
      <c r="M304" s="151" t="s">
        <v>1707</v>
      </c>
      <c r="N304" s="164" t="s">
        <v>2404</v>
      </c>
      <c r="O304" s="164" t="s">
        <v>2404</v>
      </c>
      <c r="P304" s="151" t="s">
        <v>674</v>
      </c>
      <c r="Q304" s="182">
        <v>1991</v>
      </c>
      <c r="R304" s="151">
        <v>4</v>
      </c>
      <c r="S304" s="151"/>
      <c r="T304" s="151"/>
      <c r="U304" s="151"/>
      <c r="V304" s="151"/>
      <c r="W304" s="151"/>
      <c r="X304" s="182">
        <v>2</v>
      </c>
      <c r="Y304" s="182">
        <v>0</v>
      </c>
      <c r="Z304" s="184" t="s">
        <v>1464</v>
      </c>
      <c r="AA304" s="168">
        <v>2022</v>
      </c>
      <c r="AB304" s="185">
        <v>1</v>
      </c>
      <c r="AC304" s="185">
        <v>19</v>
      </c>
      <c r="AD304" s="186" t="b">
        <f>IF(ISBLANK(GroupMember[[#This Row],[1. Identifiant interne d’exploitation agricole*]]),"",IF(ISERROR(MATCH(GroupMember[[#This Row],[1. Identifiant interne d’exploitation agricole*]],CertifiedCrop[1. Identifiant interne d’exploitation agricole*],0)),FALSE,TRUE))</f>
        <v>1</v>
      </c>
      <c r="AE304" s="186" t="b">
        <f>IF(ISBLANK(GroupMember[[#This Row],[1. Identifiant interne d’exploitation agricole*]]),"",IF(ISERROR(MATCH(GroupMember[[#This Row],[1. Identifiant interne d’exploitation agricole*]],FarmUnit[1. Identifiant interne d’exploitation agricole*],0)),FALSE,TRUE))</f>
        <v>1</v>
      </c>
      <c r="AF304" s="187" t="str">
        <f t="shared" si="20"/>
        <v>GAZOANY LEONARD GAZOANY</v>
      </c>
      <c r="AG304" s="188" t="str">
        <f t="shared" si="21"/>
        <v>19/1/2022</v>
      </c>
      <c r="AH304" s="189">
        <f t="shared" si="19"/>
        <v>4</v>
      </c>
      <c r="AI304" s="190">
        <f t="shared" si="22"/>
        <v>2</v>
      </c>
    </row>
    <row r="305" spans="1:35" s="191" customFormat="1" ht="13.5" x14ac:dyDescent="0.25">
      <c r="A305" s="151" t="s">
        <v>1708</v>
      </c>
      <c r="B305" s="151" t="s">
        <v>667</v>
      </c>
      <c r="C305" s="151" t="s">
        <v>1708</v>
      </c>
      <c r="D305" s="151" t="s">
        <v>1460</v>
      </c>
      <c r="E305" s="151" t="s">
        <v>669</v>
      </c>
      <c r="F305" s="151" t="s">
        <v>669</v>
      </c>
      <c r="G305" s="151" t="s">
        <v>670</v>
      </c>
      <c r="H305" s="181">
        <v>5.91</v>
      </c>
      <c r="I305" s="164" t="s">
        <v>2405</v>
      </c>
      <c r="J305" s="151">
        <v>2</v>
      </c>
      <c r="K305" s="182">
        <v>2021</v>
      </c>
      <c r="L305" s="151" t="s">
        <v>1709</v>
      </c>
      <c r="M305" s="151" t="s">
        <v>1710</v>
      </c>
      <c r="N305" s="164" t="s">
        <v>2404</v>
      </c>
      <c r="O305" s="164" t="s">
        <v>2404</v>
      </c>
      <c r="P305" s="151" t="s">
        <v>674</v>
      </c>
      <c r="Q305" s="182">
        <v>1955</v>
      </c>
      <c r="R305" s="151">
        <v>2</v>
      </c>
      <c r="S305" s="151"/>
      <c r="T305" s="151"/>
      <c r="U305" s="151"/>
      <c r="V305" s="151"/>
      <c r="W305" s="151"/>
      <c r="X305" s="182">
        <v>2</v>
      </c>
      <c r="Y305" s="182">
        <v>0</v>
      </c>
      <c r="Z305" s="184" t="s">
        <v>1464</v>
      </c>
      <c r="AA305" s="168">
        <v>2022</v>
      </c>
      <c r="AB305" s="185">
        <v>1</v>
      </c>
      <c r="AC305" s="185">
        <v>20</v>
      </c>
      <c r="AD305" s="186" t="b">
        <f>IF(ISBLANK(GroupMember[[#This Row],[1. Identifiant interne d’exploitation agricole*]]),"",IF(ISERROR(MATCH(GroupMember[[#This Row],[1. Identifiant interne d’exploitation agricole*]],CertifiedCrop[1. Identifiant interne d’exploitation agricole*],0)),FALSE,TRUE))</f>
        <v>1</v>
      </c>
      <c r="AE305" s="186" t="b">
        <f>IF(ISBLANK(GroupMember[[#This Row],[1. Identifiant interne d’exploitation agricole*]]),"",IF(ISERROR(MATCH(GroupMember[[#This Row],[1. Identifiant interne d’exploitation agricole*]],FarmUnit[1. Identifiant interne d’exploitation agricole*],0)),FALSE,TRUE))</f>
        <v>1</v>
      </c>
      <c r="AF305" s="187" t="str">
        <f t="shared" si="20"/>
        <v xml:space="preserve"> SERGE PATRIC GNAFOUA</v>
      </c>
      <c r="AG305" s="188" t="str">
        <f t="shared" si="21"/>
        <v>20/1/2022</v>
      </c>
      <c r="AH305" s="189">
        <f t="shared" si="19"/>
        <v>4</v>
      </c>
      <c r="AI305" s="190">
        <f t="shared" si="22"/>
        <v>2</v>
      </c>
    </row>
    <row r="306" spans="1:35" s="191" customFormat="1" ht="13.5" x14ac:dyDescent="0.25">
      <c r="A306" s="151" t="s">
        <v>1711</v>
      </c>
      <c r="B306" s="151" t="s">
        <v>667</v>
      </c>
      <c r="C306" s="151" t="s">
        <v>1711</v>
      </c>
      <c r="D306" s="151" t="s">
        <v>1460</v>
      </c>
      <c r="E306" s="151" t="s">
        <v>669</v>
      </c>
      <c r="F306" s="151" t="s">
        <v>669</v>
      </c>
      <c r="G306" s="151" t="s">
        <v>670</v>
      </c>
      <c r="H306" s="181">
        <v>6.35</v>
      </c>
      <c r="I306" s="164" t="s">
        <v>2405</v>
      </c>
      <c r="J306" s="151">
        <v>1</v>
      </c>
      <c r="K306" s="182">
        <v>2021</v>
      </c>
      <c r="L306" s="151" t="s">
        <v>1197</v>
      </c>
      <c r="M306" s="151" t="s">
        <v>1712</v>
      </c>
      <c r="N306" s="164" t="s">
        <v>2404</v>
      </c>
      <c r="O306" s="164" t="s">
        <v>2404</v>
      </c>
      <c r="P306" s="151" t="s">
        <v>674</v>
      </c>
      <c r="Q306" s="182">
        <v>1970</v>
      </c>
      <c r="R306" s="151">
        <v>1</v>
      </c>
      <c r="S306" s="151"/>
      <c r="T306" s="151"/>
      <c r="U306" s="151"/>
      <c r="V306" s="151"/>
      <c r="W306" s="151"/>
      <c r="X306" s="182">
        <v>0</v>
      </c>
      <c r="Y306" s="182">
        <v>0</v>
      </c>
      <c r="Z306" s="184" t="s">
        <v>1464</v>
      </c>
      <c r="AA306" s="168">
        <v>2022</v>
      </c>
      <c r="AB306" s="185">
        <v>2</v>
      </c>
      <c r="AC306" s="185">
        <v>5</v>
      </c>
      <c r="AD306" s="186" t="b">
        <f>IF(ISBLANK(GroupMember[[#This Row],[1. Identifiant interne d’exploitation agricole*]]),"",IF(ISERROR(MATCH(GroupMember[[#This Row],[1. Identifiant interne d’exploitation agricole*]],CertifiedCrop[1. Identifiant interne d’exploitation agricole*],0)),FALSE,TRUE))</f>
        <v>1</v>
      </c>
      <c r="AE306" s="186" t="b">
        <f>IF(ISBLANK(GroupMember[[#This Row],[1. Identifiant interne d’exploitation agricole*]]),"",IF(ISERROR(MATCH(GroupMember[[#This Row],[1. Identifiant interne d’exploitation agricole*]],FarmUnit[1. Identifiant interne d’exploitation agricole*],0)),FALSE,TRUE))</f>
        <v>1</v>
      </c>
      <c r="AF306" s="187" t="str">
        <f t="shared" si="20"/>
        <v>THOMAS GOZOA</v>
      </c>
      <c r="AG306" s="188" t="str">
        <f t="shared" si="21"/>
        <v>5/2/2022</v>
      </c>
      <c r="AH306" s="189">
        <f t="shared" si="19"/>
        <v>3</v>
      </c>
      <c r="AI306" s="190">
        <f t="shared" si="22"/>
        <v>0</v>
      </c>
    </row>
    <row r="307" spans="1:35" s="191" customFormat="1" ht="13.5" x14ac:dyDescent="0.25">
      <c r="A307" s="151" t="s">
        <v>1713</v>
      </c>
      <c r="B307" s="151" t="s">
        <v>667</v>
      </c>
      <c r="C307" s="151" t="s">
        <v>1713</v>
      </c>
      <c r="D307" s="151" t="s">
        <v>1460</v>
      </c>
      <c r="E307" s="151" t="s">
        <v>669</v>
      </c>
      <c r="F307" s="151" t="s">
        <v>669</v>
      </c>
      <c r="G307" s="151" t="s">
        <v>670</v>
      </c>
      <c r="H307" s="181">
        <v>5.08</v>
      </c>
      <c r="I307" s="164" t="s">
        <v>2405</v>
      </c>
      <c r="J307" s="151">
        <v>1</v>
      </c>
      <c r="K307" s="182">
        <v>2021</v>
      </c>
      <c r="L307" s="151" t="s">
        <v>1714</v>
      </c>
      <c r="M307" s="151" t="s">
        <v>1198</v>
      </c>
      <c r="N307" s="164" t="s">
        <v>2404</v>
      </c>
      <c r="O307" s="164" t="s">
        <v>2404</v>
      </c>
      <c r="P307" s="151" t="s">
        <v>674</v>
      </c>
      <c r="Q307" s="182">
        <v>1968</v>
      </c>
      <c r="R307" s="151">
        <v>3</v>
      </c>
      <c r="S307" s="151"/>
      <c r="T307" s="151"/>
      <c r="U307" s="151"/>
      <c r="V307" s="151"/>
      <c r="W307" s="151"/>
      <c r="X307" s="182">
        <v>0</v>
      </c>
      <c r="Y307" s="182">
        <v>0</v>
      </c>
      <c r="Z307" s="184" t="s">
        <v>1464</v>
      </c>
      <c r="AA307" s="168">
        <v>2022</v>
      </c>
      <c r="AB307" s="185">
        <v>1</v>
      </c>
      <c r="AC307" s="185">
        <v>31</v>
      </c>
      <c r="AD307" s="186" t="b">
        <f>IF(ISBLANK(GroupMember[[#This Row],[1. Identifiant interne d’exploitation agricole*]]),"",IF(ISERROR(MATCH(GroupMember[[#This Row],[1. Identifiant interne d’exploitation agricole*]],CertifiedCrop[1. Identifiant interne d’exploitation agricole*],0)),FALSE,TRUE))</f>
        <v>1</v>
      </c>
      <c r="AE307" s="186" t="b">
        <f>IF(ISBLANK(GroupMember[[#This Row],[1. Identifiant interne d’exploitation agricole*]]),"",IF(ISERROR(MATCH(GroupMember[[#This Row],[1. Identifiant interne d’exploitation agricole*]],FarmUnit[1. Identifiant interne d’exploitation agricole*],0)),FALSE,TRUE))</f>
        <v>1</v>
      </c>
      <c r="AF307" s="187" t="str">
        <f t="shared" si="20"/>
        <v xml:space="preserve"> MADY OUEDRAOGO</v>
      </c>
      <c r="AG307" s="188" t="str">
        <f t="shared" si="21"/>
        <v>31/1/2022</v>
      </c>
      <c r="AH307" s="189">
        <f t="shared" si="19"/>
        <v>4</v>
      </c>
      <c r="AI307" s="190">
        <f t="shared" si="22"/>
        <v>0</v>
      </c>
    </row>
    <row r="308" spans="1:35" s="191" customFormat="1" ht="13.5" x14ac:dyDescent="0.25">
      <c r="A308" s="151" t="s">
        <v>1715</v>
      </c>
      <c r="B308" s="151" t="s">
        <v>667</v>
      </c>
      <c r="C308" s="151" t="s">
        <v>1715</v>
      </c>
      <c r="D308" s="151" t="s">
        <v>1460</v>
      </c>
      <c r="E308" s="151" t="s">
        <v>669</v>
      </c>
      <c r="F308" s="151" t="s">
        <v>669</v>
      </c>
      <c r="G308" s="151" t="s">
        <v>670</v>
      </c>
      <c r="H308" s="181">
        <v>6.2200000000000006</v>
      </c>
      <c r="I308" s="164" t="s">
        <v>2405</v>
      </c>
      <c r="J308" s="151">
        <v>2</v>
      </c>
      <c r="K308" s="182">
        <v>2021</v>
      </c>
      <c r="L308" s="151" t="s">
        <v>1716</v>
      </c>
      <c r="M308" s="151" t="s">
        <v>1717</v>
      </c>
      <c r="N308" s="164" t="s">
        <v>2404</v>
      </c>
      <c r="O308" s="164" t="s">
        <v>2404</v>
      </c>
      <c r="P308" s="151" t="s">
        <v>674</v>
      </c>
      <c r="Q308" s="182">
        <v>1974</v>
      </c>
      <c r="R308" s="151">
        <v>6</v>
      </c>
      <c r="S308" s="151"/>
      <c r="T308" s="151"/>
      <c r="U308" s="151"/>
      <c r="V308" s="151"/>
      <c r="W308" s="151"/>
      <c r="X308" s="182">
        <v>2</v>
      </c>
      <c r="Y308" s="182">
        <v>0</v>
      </c>
      <c r="Z308" s="184" t="s">
        <v>1464</v>
      </c>
      <c r="AA308" s="168">
        <v>2022</v>
      </c>
      <c r="AB308" s="185">
        <v>1</v>
      </c>
      <c r="AC308" s="185">
        <v>14</v>
      </c>
      <c r="AD308" s="186" t="b">
        <f>IF(ISBLANK(GroupMember[[#This Row],[1. Identifiant interne d’exploitation agricole*]]),"",IF(ISERROR(MATCH(GroupMember[[#This Row],[1. Identifiant interne d’exploitation agricole*]],CertifiedCrop[1. Identifiant interne d’exploitation agricole*],0)),FALSE,TRUE))</f>
        <v>1</v>
      </c>
      <c r="AE308" s="186" t="b">
        <f>IF(ISBLANK(GroupMember[[#This Row],[1. Identifiant interne d’exploitation agricole*]]),"",IF(ISERROR(MATCH(GroupMember[[#This Row],[1. Identifiant interne d’exploitation agricole*]],FarmUnit[1. Identifiant interne d’exploitation agricole*],0)),FALSE,TRUE))</f>
        <v>1</v>
      </c>
      <c r="AF308" s="187" t="str">
        <f t="shared" si="20"/>
        <v xml:space="preserve"> ISSA GUITAGA</v>
      </c>
      <c r="AG308" s="188" t="str">
        <f t="shared" si="21"/>
        <v>14/1/2022</v>
      </c>
      <c r="AH308" s="189">
        <f t="shared" si="19"/>
        <v>4</v>
      </c>
      <c r="AI308" s="190">
        <f t="shared" si="22"/>
        <v>2</v>
      </c>
    </row>
    <row r="309" spans="1:35" s="191" customFormat="1" ht="13.5" x14ac:dyDescent="0.25">
      <c r="A309" s="151" t="s">
        <v>1718</v>
      </c>
      <c r="B309" s="151" t="s">
        <v>667</v>
      </c>
      <c r="C309" s="151" t="s">
        <v>1718</v>
      </c>
      <c r="D309" s="151" t="s">
        <v>1460</v>
      </c>
      <c r="E309" s="151" t="s">
        <v>669</v>
      </c>
      <c r="F309" s="151" t="s">
        <v>669</v>
      </c>
      <c r="G309" s="151" t="s">
        <v>670</v>
      </c>
      <c r="H309" s="181">
        <v>6.13</v>
      </c>
      <c r="I309" s="164" t="s">
        <v>2405</v>
      </c>
      <c r="J309" s="151">
        <v>1</v>
      </c>
      <c r="K309" s="182">
        <v>2021</v>
      </c>
      <c r="L309" s="151" t="s">
        <v>1719</v>
      </c>
      <c r="M309" s="151" t="s">
        <v>1720</v>
      </c>
      <c r="N309" s="164" t="s">
        <v>2404</v>
      </c>
      <c r="O309" s="164" t="s">
        <v>2404</v>
      </c>
      <c r="P309" s="151" t="s">
        <v>674</v>
      </c>
      <c r="Q309" s="182">
        <v>1980</v>
      </c>
      <c r="R309" s="151">
        <v>4</v>
      </c>
      <c r="S309" s="151"/>
      <c r="T309" s="151"/>
      <c r="U309" s="151"/>
      <c r="V309" s="151"/>
      <c r="W309" s="151"/>
      <c r="X309" s="182">
        <v>0</v>
      </c>
      <c r="Y309" s="182">
        <v>0</v>
      </c>
      <c r="Z309" s="184" t="s">
        <v>1464</v>
      </c>
      <c r="AA309" s="168">
        <v>2022</v>
      </c>
      <c r="AB309" s="185">
        <v>2</v>
      </c>
      <c r="AC309" s="185">
        <v>9</v>
      </c>
      <c r="AD309" s="186" t="b">
        <f>IF(ISBLANK(GroupMember[[#This Row],[1. Identifiant interne d’exploitation agricole*]]),"",IF(ISERROR(MATCH(GroupMember[[#This Row],[1. Identifiant interne d’exploitation agricole*]],CertifiedCrop[1. Identifiant interne d’exploitation agricole*],0)),FALSE,TRUE))</f>
        <v>1</v>
      </c>
      <c r="AE309" s="186" t="b">
        <f>IF(ISBLANK(GroupMember[[#This Row],[1. Identifiant interne d’exploitation agricole*]]),"",IF(ISERROR(MATCH(GroupMember[[#This Row],[1. Identifiant interne d’exploitation agricole*]],FarmUnit[1. Identifiant interne d’exploitation agricole*],0)),FALSE,TRUE))</f>
        <v>1</v>
      </c>
      <c r="AF309" s="187" t="str">
        <f t="shared" si="20"/>
        <v xml:space="preserve"> KOFFI ERNEST HAOUTOU</v>
      </c>
      <c r="AG309" s="188" t="str">
        <f t="shared" si="21"/>
        <v>9/2/2022</v>
      </c>
      <c r="AH309" s="189">
        <f t="shared" si="19"/>
        <v>3</v>
      </c>
      <c r="AI309" s="190">
        <f t="shared" si="22"/>
        <v>0</v>
      </c>
    </row>
    <row r="310" spans="1:35" s="191" customFormat="1" ht="13.5" x14ac:dyDescent="0.25">
      <c r="A310" s="151" t="s">
        <v>1721</v>
      </c>
      <c r="B310" s="151" t="s">
        <v>667</v>
      </c>
      <c r="C310" s="151" t="s">
        <v>1721</v>
      </c>
      <c r="D310" s="151" t="s">
        <v>1460</v>
      </c>
      <c r="E310" s="151" t="s">
        <v>669</v>
      </c>
      <c r="F310" s="151" t="s">
        <v>669</v>
      </c>
      <c r="G310" s="151" t="s">
        <v>670</v>
      </c>
      <c r="H310" s="181">
        <v>5.3100000000000005</v>
      </c>
      <c r="I310" s="164" t="s">
        <v>2405</v>
      </c>
      <c r="J310" s="151">
        <v>1</v>
      </c>
      <c r="K310" s="182">
        <v>2021</v>
      </c>
      <c r="L310" s="151" t="s">
        <v>1722</v>
      </c>
      <c r="M310" s="151" t="s">
        <v>1723</v>
      </c>
      <c r="N310" s="164" t="s">
        <v>2404</v>
      </c>
      <c r="O310" s="164" t="s">
        <v>2404</v>
      </c>
      <c r="P310" s="151" t="s">
        <v>674</v>
      </c>
      <c r="Q310" s="182">
        <v>1947</v>
      </c>
      <c r="R310" s="151">
        <v>2</v>
      </c>
      <c r="S310" s="151"/>
      <c r="T310" s="151"/>
      <c r="U310" s="151"/>
      <c r="V310" s="151"/>
      <c r="W310" s="151"/>
      <c r="X310" s="182">
        <v>0</v>
      </c>
      <c r="Y310" s="182">
        <v>0</v>
      </c>
      <c r="Z310" s="184" t="s">
        <v>1464</v>
      </c>
      <c r="AA310" s="168">
        <v>2022</v>
      </c>
      <c r="AB310" s="185">
        <v>1</v>
      </c>
      <c r="AC310" s="185">
        <v>21</v>
      </c>
      <c r="AD310" s="186" t="b">
        <f>IF(ISBLANK(GroupMember[[#This Row],[1. Identifiant interne d’exploitation agricole*]]),"",IF(ISERROR(MATCH(GroupMember[[#This Row],[1. Identifiant interne d’exploitation agricole*]],CertifiedCrop[1. Identifiant interne d’exploitation agricole*],0)),FALSE,TRUE))</f>
        <v>1</v>
      </c>
      <c r="AE310" s="186" t="b">
        <f>IF(ISBLANK(GroupMember[[#This Row],[1. Identifiant interne d’exploitation agricole*]]),"",IF(ISERROR(MATCH(GroupMember[[#This Row],[1. Identifiant interne d’exploitation agricole*]],FarmUnit[1. Identifiant interne d’exploitation agricole*],0)),FALSE,TRUE))</f>
        <v>1</v>
      </c>
      <c r="AF310" s="187" t="str">
        <f t="shared" si="20"/>
        <v xml:space="preserve"> AROUNA KLARME</v>
      </c>
      <c r="AG310" s="188" t="str">
        <f t="shared" si="21"/>
        <v>21/1/2022</v>
      </c>
      <c r="AH310" s="189">
        <f t="shared" si="19"/>
        <v>4</v>
      </c>
      <c r="AI310" s="190">
        <f t="shared" si="22"/>
        <v>0</v>
      </c>
    </row>
    <row r="311" spans="1:35" s="191" customFormat="1" ht="13.5" x14ac:dyDescent="0.25">
      <c r="A311" s="151" t="s">
        <v>1724</v>
      </c>
      <c r="B311" s="151" t="s">
        <v>667</v>
      </c>
      <c r="C311" s="151" t="s">
        <v>1724</v>
      </c>
      <c r="D311" s="151" t="s">
        <v>1460</v>
      </c>
      <c r="E311" s="151" t="s">
        <v>669</v>
      </c>
      <c r="F311" s="151" t="s">
        <v>669</v>
      </c>
      <c r="G311" s="151" t="s">
        <v>670</v>
      </c>
      <c r="H311" s="181">
        <v>7.58</v>
      </c>
      <c r="I311" s="164" t="s">
        <v>2405</v>
      </c>
      <c r="J311" s="151">
        <v>2</v>
      </c>
      <c r="K311" s="182">
        <v>2021</v>
      </c>
      <c r="L311" s="151" t="s">
        <v>1725</v>
      </c>
      <c r="M311" s="151" t="s">
        <v>1726</v>
      </c>
      <c r="N311" s="164" t="s">
        <v>2404</v>
      </c>
      <c r="O311" s="164" t="s">
        <v>2404</v>
      </c>
      <c r="P311" s="151" t="s">
        <v>674</v>
      </c>
      <c r="Q311" s="182">
        <v>1974</v>
      </c>
      <c r="R311" s="151">
        <v>3</v>
      </c>
      <c r="S311" s="151"/>
      <c r="T311" s="151"/>
      <c r="U311" s="151"/>
      <c r="V311" s="151"/>
      <c r="W311" s="151"/>
      <c r="X311" s="182">
        <v>2</v>
      </c>
      <c r="Y311" s="182">
        <v>0</v>
      </c>
      <c r="Z311" s="184" t="s">
        <v>1464</v>
      </c>
      <c r="AA311" s="168">
        <v>2022</v>
      </c>
      <c r="AB311" s="185">
        <v>1</v>
      </c>
      <c r="AC311" s="185">
        <v>17</v>
      </c>
      <c r="AD311" s="186" t="b">
        <f>IF(ISBLANK(GroupMember[[#This Row],[1. Identifiant interne d’exploitation agricole*]]),"",IF(ISERROR(MATCH(GroupMember[[#This Row],[1. Identifiant interne d’exploitation agricole*]],CertifiedCrop[1. Identifiant interne d’exploitation agricole*],0)),FALSE,TRUE))</f>
        <v>1</v>
      </c>
      <c r="AE311" s="186" t="b">
        <f>IF(ISBLANK(GroupMember[[#This Row],[1. Identifiant interne d’exploitation agricole*]]),"",IF(ISERROR(MATCH(GroupMember[[#This Row],[1. Identifiant interne d’exploitation agricole*]],FarmUnit[1. Identifiant interne d’exploitation agricole*],0)),FALSE,TRUE))</f>
        <v>1</v>
      </c>
      <c r="AF311" s="187" t="str">
        <f t="shared" si="20"/>
        <v xml:space="preserve"> JEAN BEDEL KODJA</v>
      </c>
      <c r="AG311" s="188" t="str">
        <f t="shared" si="21"/>
        <v>17/1/2022</v>
      </c>
      <c r="AH311" s="189">
        <f t="shared" si="19"/>
        <v>4</v>
      </c>
      <c r="AI311" s="190">
        <f t="shared" si="22"/>
        <v>2</v>
      </c>
    </row>
    <row r="312" spans="1:35" s="191" customFormat="1" ht="25.5" x14ac:dyDescent="0.25">
      <c r="A312" s="151" t="s">
        <v>1727</v>
      </c>
      <c r="B312" s="151" t="s">
        <v>667</v>
      </c>
      <c r="C312" s="151" t="s">
        <v>1727</v>
      </c>
      <c r="D312" s="151" t="s">
        <v>1460</v>
      </c>
      <c r="E312" s="151" t="s">
        <v>669</v>
      </c>
      <c r="F312" s="151" t="s">
        <v>669</v>
      </c>
      <c r="G312" s="151" t="s">
        <v>670</v>
      </c>
      <c r="H312" s="181">
        <v>5.8599999999999994</v>
      </c>
      <c r="I312" s="164" t="s">
        <v>2405</v>
      </c>
      <c r="J312" s="151">
        <v>1</v>
      </c>
      <c r="K312" s="182">
        <v>2021</v>
      </c>
      <c r="L312" s="151" t="s">
        <v>1728</v>
      </c>
      <c r="M312" s="151" t="s">
        <v>702</v>
      </c>
      <c r="N312" s="164" t="s">
        <v>2404</v>
      </c>
      <c r="O312" s="164" t="s">
        <v>2404</v>
      </c>
      <c r="P312" s="151" t="s">
        <v>674</v>
      </c>
      <c r="Q312" s="182">
        <v>1953</v>
      </c>
      <c r="R312" s="151">
        <v>2</v>
      </c>
      <c r="S312" s="151"/>
      <c r="T312" s="151"/>
      <c r="U312" s="151"/>
      <c r="V312" s="151"/>
      <c r="W312" s="151"/>
      <c r="X312" s="182">
        <v>0</v>
      </c>
      <c r="Y312" s="182">
        <v>0</v>
      </c>
      <c r="Z312" s="184" t="s">
        <v>1464</v>
      </c>
      <c r="AA312" s="168">
        <v>2022</v>
      </c>
      <c r="AB312" s="185">
        <v>1</v>
      </c>
      <c r="AC312" s="185">
        <v>19</v>
      </c>
      <c r="AD312" s="186" t="b">
        <f>IF(ISBLANK(GroupMember[[#This Row],[1. Identifiant interne d’exploitation agricole*]]),"",IF(ISERROR(MATCH(GroupMember[[#This Row],[1. Identifiant interne d’exploitation agricole*]],CertifiedCrop[1. Identifiant interne d’exploitation agricole*],0)),FALSE,TRUE))</f>
        <v>1</v>
      </c>
      <c r="AE312" s="186" t="b">
        <f>IF(ISBLANK(GroupMember[[#This Row],[1. Identifiant interne d’exploitation agricole*]]),"",IF(ISERROR(MATCH(GroupMember[[#This Row],[1. Identifiant interne d’exploitation agricole*]],FarmUnit[1. Identifiant interne d’exploitation agricole*],0)),FALSE,TRUE))</f>
        <v>1</v>
      </c>
      <c r="AF312" s="187" t="str">
        <f t="shared" si="20"/>
        <v xml:space="preserve"> AFFOUE MONIQUE KOFFI</v>
      </c>
      <c r="AG312" s="188" t="str">
        <f t="shared" si="21"/>
        <v>19/1/2022</v>
      </c>
      <c r="AH312" s="189">
        <f t="shared" si="19"/>
        <v>4</v>
      </c>
      <c r="AI312" s="190">
        <f t="shared" si="22"/>
        <v>0</v>
      </c>
    </row>
    <row r="313" spans="1:35" s="191" customFormat="1" ht="25.5" x14ac:dyDescent="0.25">
      <c r="A313" s="151" t="s">
        <v>1729</v>
      </c>
      <c r="B313" s="151" t="s">
        <v>667</v>
      </c>
      <c r="C313" s="151" t="s">
        <v>1729</v>
      </c>
      <c r="D313" s="151" t="s">
        <v>1460</v>
      </c>
      <c r="E313" s="151" t="s">
        <v>669</v>
      </c>
      <c r="F313" s="151" t="s">
        <v>669</v>
      </c>
      <c r="G313" s="151" t="s">
        <v>670</v>
      </c>
      <c r="H313" s="181">
        <v>8.75</v>
      </c>
      <c r="I313" s="164" t="s">
        <v>2405</v>
      </c>
      <c r="J313" s="151">
        <v>1</v>
      </c>
      <c r="K313" s="182">
        <v>2021</v>
      </c>
      <c r="L313" s="151" t="s">
        <v>1730</v>
      </c>
      <c r="M313" s="151" t="s">
        <v>702</v>
      </c>
      <c r="N313" s="164" t="s">
        <v>2404</v>
      </c>
      <c r="O313" s="164" t="s">
        <v>2404</v>
      </c>
      <c r="P313" s="151" t="s">
        <v>674</v>
      </c>
      <c r="Q313" s="182">
        <v>1957</v>
      </c>
      <c r="R313" s="151">
        <v>8</v>
      </c>
      <c r="S313" s="151"/>
      <c r="T313" s="151"/>
      <c r="U313" s="151"/>
      <c r="V313" s="151"/>
      <c r="W313" s="151"/>
      <c r="X313" s="182">
        <v>2</v>
      </c>
      <c r="Y313" s="182">
        <v>0</v>
      </c>
      <c r="Z313" s="184" t="s">
        <v>1464</v>
      </c>
      <c r="AA313" s="168">
        <v>2022</v>
      </c>
      <c r="AB313" s="185">
        <v>2</v>
      </c>
      <c r="AC313" s="185">
        <v>9</v>
      </c>
      <c r="AD313" s="186" t="b">
        <f>IF(ISBLANK(GroupMember[[#This Row],[1. Identifiant interne d’exploitation agricole*]]),"",IF(ISERROR(MATCH(GroupMember[[#This Row],[1. Identifiant interne d’exploitation agricole*]],CertifiedCrop[1. Identifiant interne d’exploitation agricole*],0)),FALSE,TRUE))</f>
        <v>1</v>
      </c>
      <c r="AE313" s="186" t="b">
        <f>IF(ISBLANK(GroupMember[[#This Row],[1. Identifiant interne d’exploitation agricole*]]),"",IF(ISERROR(MATCH(GroupMember[[#This Row],[1. Identifiant interne d’exploitation agricole*]],FarmUnit[1. Identifiant interne d’exploitation agricole*],0)),FALSE,TRUE))</f>
        <v>1</v>
      </c>
      <c r="AF313" s="187" t="str">
        <f t="shared" si="20"/>
        <v xml:space="preserve"> NGORAN MAURICE KOFFI</v>
      </c>
      <c r="AG313" s="188" t="str">
        <f t="shared" si="21"/>
        <v>9/2/2022</v>
      </c>
      <c r="AH313" s="189">
        <f t="shared" si="19"/>
        <v>3</v>
      </c>
      <c r="AI313" s="190">
        <f t="shared" si="22"/>
        <v>2</v>
      </c>
    </row>
    <row r="314" spans="1:35" s="191" customFormat="1" ht="13.5" x14ac:dyDescent="0.25">
      <c r="A314" s="151" t="s">
        <v>1731</v>
      </c>
      <c r="B314" s="151" t="s">
        <v>667</v>
      </c>
      <c r="C314" s="151" t="s">
        <v>1731</v>
      </c>
      <c r="D314" s="151" t="s">
        <v>1460</v>
      </c>
      <c r="E314" s="151" t="s">
        <v>669</v>
      </c>
      <c r="F314" s="151" t="s">
        <v>669</v>
      </c>
      <c r="G314" s="151" t="s">
        <v>670</v>
      </c>
      <c r="H314" s="181">
        <v>5.3100000000000005</v>
      </c>
      <c r="I314" s="164" t="s">
        <v>2405</v>
      </c>
      <c r="J314" s="151">
        <v>1</v>
      </c>
      <c r="K314" s="182">
        <v>2021</v>
      </c>
      <c r="L314" s="151" t="s">
        <v>1732</v>
      </c>
      <c r="M314" s="151" t="s">
        <v>841</v>
      </c>
      <c r="N314" s="164" t="s">
        <v>2404</v>
      </c>
      <c r="O314" s="164" t="s">
        <v>2404</v>
      </c>
      <c r="P314" s="151" t="s">
        <v>674</v>
      </c>
      <c r="Q314" s="182">
        <v>1988</v>
      </c>
      <c r="R314" s="151">
        <v>5</v>
      </c>
      <c r="S314" s="151"/>
      <c r="T314" s="151"/>
      <c r="U314" s="151"/>
      <c r="V314" s="151"/>
      <c r="W314" s="151"/>
      <c r="X314" s="182">
        <v>0</v>
      </c>
      <c r="Y314" s="182">
        <v>0</v>
      </c>
      <c r="Z314" s="184" t="s">
        <v>1464</v>
      </c>
      <c r="AA314" s="168">
        <v>2022</v>
      </c>
      <c r="AB314" s="185">
        <v>1</v>
      </c>
      <c r="AC314" s="185">
        <v>8</v>
      </c>
      <c r="AD314" s="186" t="b">
        <f>IF(ISBLANK(GroupMember[[#This Row],[1. Identifiant interne d’exploitation agricole*]]),"",IF(ISERROR(MATCH(GroupMember[[#This Row],[1. Identifiant interne d’exploitation agricole*]],CertifiedCrop[1. Identifiant interne d’exploitation agricole*],0)),FALSE,TRUE))</f>
        <v>1</v>
      </c>
      <c r="AE314" s="186" t="b">
        <f>IF(ISBLANK(GroupMember[[#This Row],[1. Identifiant interne d’exploitation agricole*]]),"",IF(ISERROR(MATCH(GroupMember[[#This Row],[1. Identifiant interne d’exploitation agricole*]],FarmUnit[1. Identifiant interne d’exploitation agricole*],0)),FALSE,TRUE))</f>
        <v>1</v>
      </c>
      <c r="AF314" s="187" t="str">
        <f t="shared" si="20"/>
        <v>HERMANE KONAN</v>
      </c>
      <c r="AG314" s="188" t="str">
        <f t="shared" si="21"/>
        <v>8/1/2022</v>
      </c>
      <c r="AH314" s="189">
        <f t="shared" si="19"/>
        <v>5</v>
      </c>
      <c r="AI314" s="190">
        <f t="shared" si="22"/>
        <v>0</v>
      </c>
    </row>
    <row r="315" spans="1:35" s="191" customFormat="1" ht="13.5" x14ac:dyDescent="0.25">
      <c r="A315" s="151" t="s">
        <v>1733</v>
      </c>
      <c r="B315" s="151" t="s">
        <v>667</v>
      </c>
      <c r="C315" s="151" t="s">
        <v>1733</v>
      </c>
      <c r="D315" s="151" t="s">
        <v>1460</v>
      </c>
      <c r="E315" s="151" t="s">
        <v>669</v>
      </c>
      <c r="F315" s="151" t="s">
        <v>669</v>
      </c>
      <c r="G315" s="151" t="s">
        <v>670</v>
      </c>
      <c r="H315" s="181">
        <v>5.48</v>
      </c>
      <c r="I315" s="164" t="s">
        <v>2405</v>
      </c>
      <c r="J315" s="151">
        <v>2</v>
      </c>
      <c r="K315" s="182">
        <v>2021</v>
      </c>
      <c r="L315" s="151" t="s">
        <v>1734</v>
      </c>
      <c r="M315" s="151" t="s">
        <v>827</v>
      </c>
      <c r="N315" s="164" t="s">
        <v>2404</v>
      </c>
      <c r="O315" s="164" t="s">
        <v>2404</v>
      </c>
      <c r="P315" s="151" t="s">
        <v>674</v>
      </c>
      <c r="Q315" s="182">
        <v>1990</v>
      </c>
      <c r="R315" s="151">
        <v>6</v>
      </c>
      <c r="S315" s="151"/>
      <c r="T315" s="151"/>
      <c r="U315" s="151"/>
      <c r="V315" s="151"/>
      <c r="W315" s="151"/>
      <c r="X315" s="182">
        <v>2</v>
      </c>
      <c r="Y315" s="182">
        <v>0</v>
      </c>
      <c r="Z315" s="184" t="s">
        <v>1464</v>
      </c>
      <c r="AA315" s="168">
        <v>2022</v>
      </c>
      <c r="AB315" s="185">
        <v>1</v>
      </c>
      <c r="AC315" s="185">
        <v>21</v>
      </c>
      <c r="AD315" s="186" t="b">
        <f>IF(ISBLANK(GroupMember[[#This Row],[1. Identifiant interne d’exploitation agricole*]]),"",IF(ISERROR(MATCH(GroupMember[[#This Row],[1. Identifiant interne d’exploitation agricole*]],CertifiedCrop[1. Identifiant interne d’exploitation agricole*],0)),FALSE,TRUE))</f>
        <v>1</v>
      </c>
      <c r="AE315" s="186" t="b">
        <f>IF(ISBLANK(GroupMember[[#This Row],[1. Identifiant interne d’exploitation agricole*]]),"",IF(ISERROR(MATCH(GroupMember[[#This Row],[1. Identifiant interne d’exploitation agricole*]],FarmUnit[1. Identifiant interne d’exploitation agricole*],0)),FALSE,TRUE))</f>
        <v>1</v>
      </c>
      <c r="AF315" s="187" t="str">
        <f t="shared" si="20"/>
        <v xml:space="preserve"> KOFFI KOUADIO</v>
      </c>
      <c r="AG315" s="188" t="str">
        <f t="shared" si="21"/>
        <v>21/1/2022</v>
      </c>
      <c r="AH315" s="189">
        <f t="shared" si="19"/>
        <v>4</v>
      </c>
      <c r="AI315" s="190">
        <f t="shared" si="22"/>
        <v>2</v>
      </c>
    </row>
    <row r="316" spans="1:35" s="191" customFormat="1" ht="13.5" x14ac:dyDescent="0.25">
      <c r="A316" s="151" t="s">
        <v>1735</v>
      </c>
      <c r="B316" s="151" t="s">
        <v>667</v>
      </c>
      <c r="C316" s="151" t="s">
        <v>1735</v>
      </c>
      <c r="D316" s="151" t="s">
        <v>1460</v>
      </c>
      <c r="E316" s="151" t="s">
        <v>669</v>
      </c>
      <c r="F316" s="151" t="s">
        <v>669</v>
      </c>
      <c r="G316" s="151" t="s">
        <v>670</v>
      </c>
      <c r="H316" s="181">
        <v>5.4</v>
      </c>
      <c r="I316" s="164" t="s">
        <v>2405</v>
      </c>
      <c r="J316" s="151">
        <v>1</v>
      </c>
      <c r="K316" s="182">
        <v>2021</v>
      </c>
      <c r="L316" s="151" t="s">
        <v>1736</v>
      </c>
      <c r="M316" s="151" t="s">
        <v>827</v>
      </c>
      <c r="N316" s="164" t="s">
        <v>2404</v>
      </c>
      <c r="O316" s="164" t="s">
        <v>2404</v>
      </c>
      <c r="P316" s="151" t="s">
        <v>674</v>
      </c>
      <c r="Q316" s="182">
        <v>1992</v>
      </c>
      <c r="R316" s="151">
        <v>3</v>
      </c>
      <c r="S316" s="151"/>
      <c r="T316" s="151"/>
      <c r="U316" s="151"/>
      <c r="V316" s="151"/>
      <c r="W316" s="151"/>
      <c r="X316" s="182">
        <v>0</v>
      </c>
      <c r="Y316" s="182">
        <v>0</v>
      </c>
      <c r="Z316" s="184" t="s">
        <v>1464</v>
      </c>
      <c r="AA316" s="168">
        <v>2022</v>
      </c>
      <c r="AB316" s="185">
        <v>2</v>
      </c>
      <c r="AC316" s="185">
        <v>16</v>
      </c>
      <c r="AD316" s="186" t="b">
        <f>IF(ISBLANK(GroupMember[[#This Row],[1. Identifiant interne d’exploitation agricole*]]),"",IF(ISERROR(MATCH(GroupMember[[#This Row],[1. Identifiant interne d’exploitation agricole*]],CertifiedCrop[1. Identifiant interne d’exploitation agricole*],0)),FALSE,TRUE))</f>
        <v>1</v>
      </c>
      <c r="AE316" s="186" t="b">
        <f>IF(ISBLANK(GroupMember[[#This Row],[1. Identifiant interne d’exploitation agricole*]]),"",IF(ISERROR(MATCH(GroupMember[[#This Row],[1. Identifiant interne d’exploitation agricole*]],FarmUnit[1. Identifiant interne d’exploitation agricole*],0)),FALSE,TRUE))</f>
        <v>1</v>
      </c>
      <c r="AF316" s="187" t="str">
        <f t="shared" si="20"/>
        <v xml:space="preserve"> KOUAKOU DANIEL KOUADIO</v>
      </c>
      <c r="AG316" s="188" t="str">
        <f t="shared" si="21"/>
        <v>16/2/2022</v>
      </c>
      <c r="AH316" s="189">
        <f t="shared" si="19"/>
        <v>3</v>
      </c>
      <c r="AI316" s="190">
        <f t="shared" si="22"/>
        <v>0</v>
      </c>
    </row>
    <row r="317" spans="1:35" s="191" customFormat="1" ht="13.5" x14ac:dyDescent="0.25">
      <c r="A317" s="151" t="s">
        <v>1737</v>
      </c>
      <c r="B317" s="151" t="s">
        <v>667</v>
      </c>
      <c r="C317" s="151" t="s">
        <v>1737</v>
      </c>
      <c r="D317" s="151" t="s">
        <v>1460</v>
      </c>
      <c r="E317" s="151" t="s">
        <v>669</v>
      </c>
      <c r="F317" s="151" t="s">
        <v>669</v>
      </c>
      <c r="G317" s="151" t="s">
        <v>670</v>
      </c>
      <c r="H317" s="181">
        <v>5.8599999999999994</v>
      </c>
      <c r="I317" s="164" t="s">
        <v>2405</v>
      </c>
      <c r="J317" s="151">
        <v>1</v>
      </c>
      <c r="K317" s="182">
        <v>2021</v>
      </c>
      <c r="L317" s="151" t="s">
        <v>1738</v>
      </c>
      <c r="M317" s="151" t="s">
        <v>825</v>
      </c>
      <c r="N317" s="164" t="s">
        <v>2404</v>
      </c>
      <c r="O317" s="164" t="s">
        <v>2404</v>
      </c>
      <c r="P317" s="151" t="s">
        <v>674</v>
      </c>
      <c r="Q317" s="182">
        <v>1990</v>
      </c>
      <c r="R317" s="151">
        <v>4</v>
      </c>
      <c r="S317" s="151"/>
      <c r="T317" s="151"/>
      <c r="U317" s="151"/>
      <c r="V317" s="151"/>
      <c r="W317" s="151"/>
      <c r="X317" s="182">
        <v>0</v>
      </c>
      <c r="Y317" s="182">
        <v>0</v>
      </c>
      <c r="Z317" s="184" t="s">
        <v>1464</v>
      </c>
      <c r="AA317" s="168">
        <v>2022</v>
      </c>
      <c r="AB317" s="185">
        <v>1</v>
      </c>
      <c r="AC317" s="185">
        <v>8</v>
      </c>
      <c r="AD317" s="186" t="b">
        <f>IF(ISBLANK(GroupMember[[#This Row],[1. Identifiant interne d’exploitation agricole*]]),"",IF(ISERROR(MATCH(GroupMember[[#This Row],[1. Identifiant interne d’exploitation agricole*]],CertifiedCrop[1. Identifiant interne d’exploitation agricole*],0)),FALSE,TRUE))</f>
        <v>1</v>
      </c>
      <c r="AE317" s="186" t="b">
        <f>IF(ISBLANK(GroupMember[[#This Row],[1. Identifiant interne d’exploitation agricole*]]),"",IF(ISERROR(MATCH(GroupMember[[#This Row],[1. Identifiant interne d’exploitation agricole*]],FarmUnit[1. Identifiant interne d’exploitation agricole*],0)),FALSE,TRUE))</f>
        <v>1</v>
      </c>
      <c r="AF317" s="187" t="str">
        <f t="shared" si="20"/>
        <v xml:space="preserve"> NGUESSAN KOUAKOU</v>
      </c>
      <c r="AG317" s="188" t="str">
        <f t="shared" si="21"/>
        <v>8/1/2022</v>
      </c>
      <c r="AH317" s="189">
        <f t="shared" si="19"/>
        <v>5</v>
      </c>
      <c r="AI317" s="190">
        <f t="shared" si="22"/>
        <v>0</v>
      </c>
    </row>
    <row r="318" spans="1:35" s="191" customFormat="1" ht="13.5" x14ac:dyDescent="0.25">
      <c r="A318" s="151" t="s">
        <v>1739</v>
      </c>
      <c r="B318" s="151" t="s">
        <v>667</v>
      </c>
      <c r="C318" s="151" t="s">
        <v>1739</v>
      </c>
      <c r="D318" s="151" t="s">
        <v>1460</v>
      </c>
      <c r="E318" s="151" t="s">
        <v>669</v>
      </c>
      <c r="F318" s="151" t="s">
        <v>669</v>
      </c>
      <c r="G318" s="151" t="s">
        <v>670</v>
      </c>
      <c r="H318" s="181">
        <v>7.39</v>
      </c>
      <c r="I318" s="164" t="s">
        <v>2405</v>
      </c>
      <c r="J318" s="151">
        <v>2</v>
      </c>
      <c r="K318" s="182">
        <v>2021</v>
      </c>
      <c r="L318" s="151" t="s">
        <v>1740</v>
      </c>
      <c r="M318" s="151" t="s">
        <v>697</v>
      </c>
      <c r="N318" s="164" t="s">
        <v>2404</v>
      </c>
      <c r="O318" s="164" t="s">
        <v>2404</v>
      </c>
      <c r="P318" s="151" t="s">
        <v>674</v>
      </c>
      <c r="Q318" s="182">
        <v>1977</v>
      </c>
      <c r="R318" s="151">
        <v>4</v>
      </c>
      <c r="S318" s="151"/>
      <c r="T318" s="151"/>
      <c r="U318" s="151"/>
      <c r="V318" s="151"/>
      <c r="W318" s="151"/>
      <c r="X318" s="182">
        <v>2</v>
      </c>
      <c r="Y318" s="182">
        <v>0</v>
      </c>
      <c r="Z318" s="184" t="s">
        <v>1464</v>
      </c>
      <c r="AA318" s="168">
        <v>2022</v>
      </c>
      <c r="AB318" s="185">
        <v>2</v>
      </c>
      <c r="AC318" s="185">
        <v>16</v>
      </c>
      <c r="AD318" s="186" t="b">
        <f>IF(ISBLANK(GroupMember[[#This Row],[1. Identifiant interne d’exploitation agricole*]]),"",IF(ISERROR(MATCH(GroupMember[[#This Row],[1. Identifiant interne d’exploitation agricole*]],CertifiedCrop[1. Identifiant interne d’exploitation agricole*],0)),FALSE,TRUE))</f>
        <v>1</v>
      </c>
      <c r="AE318" s="186" t="b">
        <f>IF(ISBLANK(GroupMember[[#This Row],[1. Identifiant interne d’exploitation agricole*]]),"",IF(ISERROR(MATCH(GroupMember[[#This Row],[1. Identifiant interne d’exploitation agricole*]],FarmUnit[1. Identifiant interne d’exploitation agricole*],0)),FALSE,TRUE))</f>
        <v>1</v>
      </c>
      <c r="AF318" s="187" t="str">
        <f t="shared" si="20"/>
        <v>I DAMON CHARLES KOUASSI</v>
      </c>
      <c r="AG318" s="188" t="str">
        <f t="shared" si="21"/>
        <v>16/2/2022</v>
      </c>
      <c r="AH318" s="189">
        <f t="shared" si="19"/>
        <v>3</v>
      </c>
      <c r="AI318" s="190">
        <f t="shared" si="22"/>
        <v>2</v>
      </c>
    </row>
    <row r="319" spans="1:35" s="191" customFormat="1" ht="13.5" x14ac:dyDescent="0.25">
      <c r="A319" s="151" t="s">
        <v>1741</v>
      </c>
      <c r="B319" s="151" t="s">
        <v>667</v>
      </c>
      <c r="C319" s="151" t="s">
        <v>1741</v>
      </c>
      <c r="D319" s="151" t="s">
        <v>1460</v>
      </c>
      <c r="E319" s="151" t="s">
        <v>669</v>
      </c>
      <c r="F319" s="151" t="s">
        <v>669</v>
      </c>
      <c r="G319" s="151" t="s">
        <v>670</v>
      </c>
      <c r="H319" s="181">
        <v>7.63</v>
      </c>
      <c r="I319" s="164" t="s">
        <v>2405</v>
      </c>
      <c r="J319" s="151">
        <v>1</v>
      </c>
      <c r="K319" s="182">
        <v>2021</v>
      </c>
      <c r="L319" s="151" t="s">
        <v>1742</v>
      </c>
      <c r="M319" s="151" t="s">
        <v>697</v>
      </c>
      <c r="N319" s="164" t="s">
        <v>2404</v>
      </c>
      <c r="O319" s="164" t="s">
        <v>2404</v>
      </c>
      <c r="P319" s="151" t="s">
        <v>674</v>
      </c>
      <c r="Q319" s="182">
        <v>1986</v>
      </c>
      <c r="R319" s="151">
        <v>2</v>
      </c>
      <c r="S319" s="151"/>
      <c r="T319" s="151"/>
      <c r="U319" s="151"/>
      <c r="V319" s="151"/>
      <c r="W319" s="151"/>
      <c r="X319" s="182">
        <v>2</v>
      </c>
      <c r="Y319" s="182">
        <v>0</v>
      </c>
      <c r="Z319" s="184" t="s">
        <v>1464</v>
      </c>
      <c r="AA319" s="168">
        <v>2022</v>
      </c>
      <c r="AB319" s="185">
        <v>1</v>
      </c>
      <c r="AC319" s="185">
        <v>21</v>
      </c>
      <c r="AD319" s="186" t="b">
        <f>IF(ISBLANK(GroupMember[[#This Row],[1. Identifiant interne d’exploitation agricole*]]),"",IF(ISERROR(MATCH(GroupMember[[#This Row],[1. Identifiant interne d’exploitation agricole*]],CertifiedCrop[1. Identifiant interne d’exploitation agricole*],0)),FALSE,TRUE))</f>
        <v>1</v>
      </c>
      <c r="AE319" s="186" t="b">
        <f>IF(ISBLANK(GroupMember[[#This Row],[1. Identifiant interne d’exploitation agricole*]]),"",IF(ISERROR(MATCH(GroupMember[[#This Row],[1. Identifiant interne d’exploitation agricole*]],FarmUnit[1. Identifiant interne d’exploitation agricole*],0)),FALSE,TRUE))</f>
        <v>1</v>
      </c>
      <c r="AF319" s="187" t="str">
        <f t="shared" si="20"/>
        <v xml:space="preserve"> KOUADIO MEDA KOUASSI</v>
      </c>
      <c r="AG319" s="188" t="str">
        <f t="shared" si="21"/>
        <v>21/1/2022</v>
      </c>
      <c r="AH319" s="189">
        <f t="shared" si="19"/>
        <v>4</v>
      </c>
      <c r="AI319" s="190">
        <f t="shared" si="22"/>
        <v>2</v>
      </c>
    </row>
    <row r="320" spans="1:35" s="191" customFormat="1" ht="13.5" x14ac:dyDescent="0.25">
      <c r="A320" s="151" t="s">
        <v>1743</v>
      </c>
      <c r="B320" s="151" t="s">
        <v>667</v>
      </c>
      <c r="C320" s="151" t="s">
        <v>1743</v>
      </c>
      <c r="D320" s="151" t="s">
        <v>1460</v>
      </c>
      <c r="E320" s="151" t="s">
        <v>669</v>
      </c>
      <c r="F320" s="151" t="s">
        <v>669</v>
      </c>
      <c r="G320" s="151" t="s">
        <v>670</v>
      </c>
      <c r="H320" s="181">
        <v>8.34</v>
      </c>
      <c r="I320" s="164" t="s">
        <v>2405</v>
      </c>
      <c r="J320" s="151">
        <v>1</v>
      </c>
      <c r="K320" s="182">
        <v>2021</v>
      </c>
      <c r="L320" s="151" t="s">
        <v>1744</v>
      </c>
      <c r="M320" s="151" t="s">
        <v>1745</v>
      </c>
      <c r="N320" s="164" t="s">
        <v>2404</v>
      </c>
      <c r="O320" s="164" t="s">
        <v>2404</v>
      </c>
      <c r="P320" s="151" t="s">
        <v>674</v>
      </c>
      <c r="Q320" s="182">
        <v>1977</v>
      </c>
      <c r="R320" s="151">
        <v>3</v>
      </c>
      <c r="S320" s="151"/>
      <c r="T320" s="151"/>
      <c r="U320" s="151"/>
      <c r="V320" s="151"/>
      <c r="W320" s="151"/>
      <c r="X320" s="182">
        <v>2</v>
      </c>
      <c r="Y320" s="182">
        <v>0</v>
      </c>
      <c r="Z320" s="184" t="s">
        <v>1464</v>
      </c>
      <c r="AA320" s="168">
        <v>2022</v>
      </c>
      <c r="AB320" s="185">
        <v>2</v>
      </c>
      <c r="AC320" s="185">
        <v>9</v>
      </c>
      <c r="AD320" s="186" t="b">
        <f>IF(ISBLANK(GroupMember[[#This Row],[1. Identifiant interne d’exploitation agricole*]]),"",IF(ISERROR(MATCH(GroupMember[[#This Row],[1. Identifiant interne d’exploitation agricole*]],CertifiedCrop[1. Identifiant interne d’exploitation agricole*],0)),FALSE,TRUE))</f>
        <v>1</v>
      </c>
      <c r="AE320" s="186" t="b">
        <f>IF(ISBLANK(GroupMember[[#This Row],[1. Identifiant interne d’exploitation agricole*]]),"",IF(ISERROR(MATCH(GroupMember[[#This Row],[1. Identifiant interne d’exploitation agricole*]],FarmUnit[1. Identifiant interne d’exploitation agricole*],0)),FALSE,TRUE))</f>
        <v>1</v>
      </c>
      <c r="AF320" s="187" t="str">
        <f t="shared" si="20"/>
        <v xml:space="preserve"> OUEOGHIN KOUDOUGOU</v>
      </c>
      <c r="AG320" s="188" t="str">
        <f t="shared" si="21"/>
        <v>9/2/2022</v>
      </c>
      <c r="AH320" s="189">
        <f t="shared" si="19"/>
        <v>3</v>
      </c>
      <c r="AI320" s="190">
        <f t="shared" si="22"/>
        <v>2</v>
      </c>
    </row>
    <row r="321" spans="1:35" s="191" customFormat="1" ht="13.5" x14ac:dyDescent="0.25">
      <c r="A321" s="151" t="s">
        <v>1746</v>
      </c>
      <c r="B321" s="151" t="s">
        <v>667</v>
      </c>
      <c r="C321" s="151" t="s">
        <v>1746</v>
      </c>
      <c r="D321" s="151" t="s">
        <v>1460</v>
      </c>
      <c r="E321" s="151" t="s">
        <v>669</v>
      </c>
      <c r="F321" s="151" t="s">
        <v>669</v>
      </c>
      <c r="G321" s="151" t="s">
        <v>670</v>
      </c>
      <c r="H321" s="181">
        <v>5.33</v>
      </c>
      <c r="I321" s="164" t="s">
        <v>2405</v>
      </c>
      <c r="J321" s="151">
        <v>1</v>
      </c>
      <c r="K321" s="182">
        <v>2021</v>
      </c>
      <c r="L321" s="151" t="s">
        <v>1747</v>
      </c>
      <c r="M321" s="151" t="s">
        <v>1748</v>
      </c>
      <c r="N321" s="164" t="s">
        <v>2404</v>
      </c>
      <c r="O321" s="164" t="s">
        <v>2404</v>
      </c>
      <c r="P321" s="151" t="s">
        <v>674</v>
      </c>
      <c r="Q321" s="182">
        <v>1986</v>
      </c>
      <c r="R321" s="151">
        <v>5</v>
      </c>
      <c r="S321" s="151"/>
      <c r="T321" s="151"/>
      <c r="U321" s="151"/>
      <c r="V321" s="151"/>
      <c r="W321" s="151"/>
      <c r="X321" s="182">
        <v>0</v>
      </c>
      <c r="Y321" s="182">
        <v>0</v>
      </c>
      <c r="Z321" s="184" t="s">
        <v>1464</v>
      </c>
      <c r="AA321" s="168">
        <v>2022</v>
      </c>
      <c r="AB321" s="185">
        <v>1</v>
      </c>
      <c r="AC321" s="185">
        <v>8</v>
      </c>
      <c r="AD321" s="186" t="b">
        <f>IF(ISBLANK(GroupMember[[#This Row],[1. Identifiant interne d’exploitation agricole*]]),"",IF(ISERROR(MATCH(GroupMember[[#This Row],[1. Identifiant interne d’exploitation agricole*]],CertifiedCrop[1. Identifiant interne d’exploitation agricole*],0)),FALSE,TRUE))</f>
        <v>1</v>
      </c>
      <c r="AE321" s="186" t="b">
        <f>IF(ISBLANK(GroupMember[[#This Row],[1. Identifiant interne d’exploitation agricole*]]),"",IF(ISERROR(MATCH(GroupMember[[#This Row],[1. Identifiant interne d’exploitation agricole*]],FarmUnit[1. Identifiant interne d’exploitation agricole*],0)),FALSE,TRUE))</f>
        <v>1</v>
      </c>
      <c r="AF321" s="187" t="str">
        <f t="shared" si="20"/>
        <v xml:space="preserve"> SOURO MILOGO</v>
      </c>
      <c r="AG321" s="188" t="str">
        <f t="shared" si="21"/>
        <v>8/1/2022</v>
      </c>
      <c r="AH321" s="189">
        <f t="shared" si="19"/>
        <v>5</v>
      </c>
      <c r="AI321" s="190">
        <f t="shared" si="22"/>
        <v>0</v>
      </c>
    </row>
    <row r="322" spans="1:35" s="191" customFormat="1" ht="13.5" x14ac:dyDescent="0.25">
      <c r="A322" s="151" t="s">
        <v>1749</v>
      </c>
      <c r="B322" s="151" t="s">
        <v>667</v>
      </c>
      <c r="C322" s="151" t="s">
        <v>1749</v>
      </c>
      <c r="D322" s="151" t="s">
        <v>1460</v>
      </c>
      <c r="E322" s="151" t="s">
        <v>669</v>
      </c>
      <c r="F322" s="151" t="s">
        <v>669</v>
      </c>
      <c r="G322" s="151" t="s">
        <v>670</v>
      </c>
      <c r="H322" s="181">
        <v>6.2</v>
      </c>
      <c r="I322" s="164" t="s">
        <v>2405</v>
      </c>
      <c r="J322" s="151">
        <v>2</v>
      </c>
      <c r="K322" s="182">
        <v>2021</v>
      </c>
      <c r="L322" s="151" t="s">
        <v>1750</v>
      </c>
      <c r="M322" s="151" t="s">
        <v>1068</v>
      </c>
      <c r="N322" s="164" t="s">
        <v>2404</v>
      </c>
      <c r="O322" s="164" t="s">
        <v>2404</v>
      </c>
      <c r="P322" s="151" t="s">
        <v>674</v>
      </c>
      <c r="Q322" s="182">
        <v>1975</v>
      </c>
      <c r="R322" s="151">
        <v>2</v>
      </c>
      <c r="S322" s="151"/>
      <c r="T322" s="151"/>
      <c r="U322" s="151"/>
      <c r="V322" s="151"/>
      <c r="W322" s="151"/>
      <c r="X322" s="182">
        <v>2</v>
      </c>
      <c r="Y322" s="182">
        <v>0</v>
      </c>
      <c r="Z322" s="184" t="s">
        <v>1464</v>
      </c>
      <c r="AA322" s="168">
        <v>2022</v>
      </c>
      <c r="AB322" s="185">
        <v>1</v>
      </c>
      <c r="AC322" s="185">
        <v>11</v>
      </c>
      <c r="AD322" s="186" t="b">
        <f>IF(ISBLANK(GroupMember[[#This Row],[1. Identifiant interne d’exploitation agricole*]]),"",IF(ISERROR(MATCH(GroupMember[[#This Row],[1. Identifiant interne d’exploitation agricole*]],CertifiedCrop[1. Identifiant interne d’exploitation agricole*],0)),FALSE,TRUE))</f>
        <v>1</v>
      </c>
      <c r="AE322" s="186" t="b">
        <f>IF(ISBLANK(GroupMember[[#This Row],[1. Identifiant interne d’exploitation agricole*]]),"",IF(ISERROR(MATCH(GroupMember[[#This Row],[1. Identifiant interne d’exploitation agricole*]],FarmUnit[1. Identifiant interne d’exploitation agricole*],0)),FALSE,TRUE))</f>
        <v>1</v>
      </c>
      <c r="AF322" s="187" t="str">
        <f t="shared" si="20"/>
        <v xml:space="preserve"> KOUASSI PIERRE N'DRI</v>
      </c>
      <c r="AG322" s="188" t="str">
        <f t="shared" si="21"/>
        <v>11/1/2022</v>
      </c>
      <c r="AH322" s="189">
        <f t="shared" si="19"/>
        <v>4</v>
      </c>
      <c r="AI322" s="190">
        <f t="shared" si="22"/>
        <v>2</v>
      </c>
    </row>
    <row r="323" spans="1:35" s="191" customFormat="1" ht="13.5" x14ac:dyDescent="0.25">
      <c r="A323" s="151" t="s">
        <v>1751</v>
      </c>
      <c r="B323" s="151" t="s">
        <v>667</v>
      </c>
      <c r="C323" s="151" t="s">
        <v>1751</v>
      </c>
      <c r="D323" s="151" t="s">
        <v>1460</v>
      </c>
      <c r="E323" s="151" t="s">
        <v>669</v>
      </c>
      <c r="F323" s="151" t="s">
        <v>669</v>
      </c>
      <c r="G323" s="151" t="s">
        <v>670</v>
      </c>
      <c r="H323" s="181">
        <v>6.08</v>
      </c>
      <c r="I323" s="164" t="s">
        <v>2405</v>
      </c>
      <c r="J323" s="151">
        <v>1</v>
      </c>
      <c r="K323" s="182">
        <v>2021</v>
      </c>
      <c r="L323" s="151" t="s">
        <v>1752</v>
      </c>
      <c r="M323" s="151" t="s">
        <v>1753</v>
      </c>
      <c r="N323" s="164" t="s">
        <v>2404</v>
      </c>
      <c r="O323" s="164" t="s">
        <v>2404</v>
      </c>
      <c r="P323" s="151" t="s">
        <v>674</v>
      </c>
      <c r="Q323" s="182">
        <v>1986</v>
      </c>
      <c r="R323" s="151">
        <v>3</v>
      </c>
      <c r="S323" s="151"/>
      <c r="T323" s="151"/>
      <c r="U323" s="151"/>
      <c r="V323" s="151"/>
      <c r="W323" s="151"/>
      <c r="X323" s="182">
        <v>0</v>
      </c>
      <c r="Y323" s="182">
        <v>0</v>
      </c>
      <c r="Z323" s="184" t="s">
        <v>1464</v>
      </c>
      <c r="AA323" s="168">
        <v>2022</v>
      </c>
      <c r="AB323" s="185">
        <v>1</v>
      </c>
      <c r="AC323" s="185">
        <v>8</v>
      </c>
      <c r="AD323" s="186" t="b">
        <f>IF(ISBLANK(GroupMember[[#This Row],[1. Identifiant interne d’exploitation agricole*]]),"",IF(ISERROR(MATCH(GroupMember[[#This Row],[1. Identifiant interne d’exploitation agricole*]],CertifiedCrop[1. Identifiant interne d’exploitation agricole*],0)),FALSE,TRUE))</f>
        <v>1</v>
      </c>
      <c r="AE323" s="186" t="b">
        <f>IF(ISBLANK(GroupMember[[#This Row],[1. Identifiant interne d’exploitation agricole*]]),"",IF(ISERROR(MATCH(GroupMember[[#This Row],[1. Identifiant interne d’exploitation agricole*]],FarmUnit[1. Identifiant interne d’exploitation agricole*],0)),FALSE,TRUE))</f>
        <v>1</v>
      </c>
      <c r="AF323" s="187" t="str">
        <f t="shared" si="20"/>
        <v xml:space="preserve"> AKANOU ALAIN ODRA</v>
      </c>
      <c r="AG323" s="188" t="str">
        <f t="shared" si="21"/>
        <v>8/1/2022</v>
      </c>
      <c r="AH323" s="189">
        <f t="shared" ref="AH323:AH386" si="23">COUNTIFS(Z:Z,Z323,AG:AG,AG323)</f>
        <v>5</v>
      </c>
      <c r="AI323" s="190">
        <f t="shared" si="22"/>
        <v>0</v>
      </c>
    </row>
    <row r="324" spans="1:35" s="191" customFormat="1" ht="13.5" x14ac:dyDescent="0.25">
      <c r="A324" s="151" t="s">
        <v>1754</v>
      </c>
      <c r="B324" s="151" t="s">
        <v>667</v>
      </c>
      <c r="C324" s="151" t="s">
        <v>1754</v>
      </c>
      <c r="D324" s="151" t="s">
        <v>1460</v>
      </c>
      <c r="E324" s="151" t="s">
        <v>669</v>
      </c>
      <c r="F324" s="151" t="s">
        <v>669</v>
      </c>
      <c r="G324" s="151" t="s">
        <v>670</v>
      </c>
      <c r="H324" s="181">
        <v>5.6400000000000006</v>
      </c>
      <c r="I324" s="164" t="s">
        <v>2405</v>
      </c>
      <c r="J324" s="151">
        <v>1</v>
      </c>
      <c r="K324" s="182">
        <v>2021</v>
      </c>
      <c r="L324" s="151" t="s">
        <v>1755</v>
      </c>
      <c r="M324" s="151" t="s">
        <v>1198</v>
      </c>
      <c r="N324" s="164" t="s">
        <v>2404</v>
      </c>
      <c r="O324" s="164" t="s">
        <v>2404</v>
      </c>
      <c r="P324" s="151" t="s">
        <v>674</v>
      </c>
      <c r="Q324" s="182">
        <v>1977</v>
      </c>
      <c r="R324" s="151">
        <v>5</v>
      </c>
      <c r="S324" s="151"/>
      <c r="T324" s="151"/>
      <c r="U324" s="151"/>
      <c r="V324" s="151"/>
      <c r="W324" s="151"/>
      <c r="X324" s="182">
        <v>0</v>
      </c>
      <c r="Y324" s="182">
        <v>0</v>
      </c>
      <c r="Z324" s="184" t="s">
        <v>1464</v>
      </c>
      <c r="AA324" s="168">
        <v>2022</v>
      </c>
      <c r="AB324" s="185">
        <v>1</v>
      </c>
      <c r="AC324" s="185">
        <v>25</v>
      </c>
      <c r="AD324" s="186" t="b">
        <f>IF(ISBLANK(GroupMember[[#This Row],[1. Identifiant interne d’exploitation agricole*]]),"",IF(ISERROR(MATCH(GroupMember[[#This Row],[1. Identifiant interne d’exploitation agricole*]],CertifiedCrop[1. Identifiant interne d’exploitation agricole*],0)),FALSE,TRUE))</f>
        <v>1</v>
      </c>
      <c r="AE324" s="186" t="b">
        <f>IF(ISBLANK(GroupMember[[#This Row],[1. Identifiant interne d’exploitation agricole*]]),"",IF(ISERROR(MATCH(GroupMember[[#This Row],[1. Identifiant interne d’exploitation agricole*]],FarmUnit[1. Identifiant interne d’exploitation agricole*],0)),FALSE,TRUE))</f>
        <v>1</v>
      </c>
      <c r="AF324" s="187" t="str">
        <f t="shared" si="20"/>
        <v xml:space="preserve"> SEYDOU OUEDRAOGO</v>
      </c>
      <c r="AG324" s="188" t="str">
        <f t="shared" si="21"/>
        <v>25/1/2022</v>
      </c>
      <c r="AH324" s="189">
        <f t="shared" si="23"/>
        <v>4</v>
      </c>
      <c r="AI324" s="190">
        <f t="shared" si="22"/>
        <v>0</v>
      </c>
    </row>
    <row r="325" spans="1:35" s="191" customFormat="1" ht="13.5" x14ac:dyDescent="0.25">
      <c r="A325" s="151" t="s">
        <v>1756</v>
      </c>
      <c r="B325" s="151" t="s">
        <v>667</v>
      </c>
      <c r="C325" s="151" t="s">
        <v>1756</v>
      </c>
      <c r="D325" s="151" t="s">
        <v>1460</v>
      </c>
      <c r="E325" s="151" t="s">
        <v>669</v>
      </c>
      <c r="F325" s="151" t="s">
        <v>669</v>
      </c>
      <c r="G325" s="151" t="s">
        <v>670</v>
      </c>
      <c r="H325" s="181">
        <v>7.65</v>
      </c>
      <c r="I325" s="164" t="s">
        <v>2405</v>
      </c>
      <c r="J325" s="151">
        <v>1</v>
      </c>
      <c r="K325" s="182">
        <v>2021</v>
      </c>
      <c r="L325" s="151" t="s">
        <v>1757</v>
      </c>
      <c r="M325" s="151" t="s">
        <v>1198</v>
      </c>
      <c r="N325" s="164" t="s">
        <v>2404</v>
      </c>
      <c r="O325" s="164" t="s">
        <v>2404</v>
      </c>
      <c r="P325" s="151" t="s">
        <v>674</v>
      </c>
      <c r="Q325" s="182">
        <v>1947</v>
      </c>
      <c r="R325" s="151">
        <v>4</v>
      </c>
      <c r="S325" s="151"/>
      <c r="T325" s="151"/>
      <c r="U325" s="151"/>
      <c r="V325" s="151"/>
      <c r="W325" s="151"/>
      <c r="X325" s="182">
        <v>2</v>
      </c>
      <c r="Y325" s="182">
        <v>0</v>
      </c>
      <c r="Z325" s="184" t="s">
        <v>1464</v>
      </c>
      <c r="AA325" s="168">
        <v>2022</v>
      </c>
      <c r="AB325" s="185">
        <v>1</v>
      </c>
      <c r="AC325" s="185">
        <v>21</v>
      </c>
      <c r="AD325" s="186" t="b">
        <f>IF(ISBLANK(GroupMember[[#This Row],[1. Identifiant interne d’exploitation agricole*]]),"",IF(ISERROR(MATCH(GroupMember[[#This Row],[1. Identifiant interne d’exploitation agricole*]],CertifiedCrop[1. Identifiant interne d’exploitation agricole*],0)),FALSE,TRUE))</f>
        <v>1</v>
      </c>
      <c r="AE325" s="186" t="b">
        <f>IF(ISBLANK(GroupMember[[#This Row],[1. Identifiant interne d’exploitation agricole*]]),"",IF(ISERROR(MATCH(GroupMember[[#This Row],[1. Identifiant interne d’exploitation agricole*]],FarmUnit[1. Identifiant interne d’exploitation agricole*],0)),FALSE,TRUE))</f>
        <v>1</v>
      </c>
      <c r="AF325" s="187" t="str">
        <f t="shared" si="20"/>
        <v xml:space="preserve"> AMADOU 1 OUEDRAOGO</v>
      </c>
      <c r="AG325" s="188" t="str">
        <f t="shared" si="21"/>
        <v>21/1/2022</v>
      </c>
      <c r="AH325" s="189">
        <f t="shared" si="23"/>
        <v>4</v>
      </c>
      <c r="AI325" s="190">
        <f t="shared" si="22"/>
        <v>2</v>
      </c>
    </row>
    <row r="326" spans="1:35" s="191" customFormat="1" ht="13.5" x14ac:dyDescent="0.25">
      <c r="A326" s="151" t="s">
        <v>1758</v>
      </c>
      <c r="B326" s="151" t="s">
        <v>667</v>
      </c>
      <c r="C326" s="151" t="s">
        <v>1758</v>
      </c>
      <c r="D326" s="151" t="s">
        <v>1460</v>
      </c>
      <c r="E326" s="151" t="s">
        <v>669</v>
      </c>
      <c r="F326" s="151" t="s">
        <v>669</v>
      </c>
      <c r="G326" s="151" t="s">
        <v>670</v>
      </c>
      <c r="H326" s="181">
        <v>5.9</v>
      </c>
      <c r="I326" s="164" t="s">
        <v>2405</v>
      </c>
      <c r="J326" s="151">
        <v>1</v>
      </c>
      <c r="K326" s="182">
        <v>2021</v>
      </c>
      <c r="L326" s="151" t="s">
        <v>1759</v>
      </c>
      <c r="M326" s="151" t="s">
        <v>1198</v>
      </c>
      <c r="N326" s="164" t="s">
        <v>2404</v>
      </c>
      <c r="O326" s="164" t="s">
        <v>2404</v>
      </c>
      <c r="P326" s="151" t="s">
        <v>674</v>
      </c>
      <c r="Q326" s="182">
        <v>1986</v>
      </c>
      <c r="R326" s="151">
        <v>6</v>
      </c>
      <c r="S326" s="151"/>
      <c r="T326" s="151"/>
      <c r="U326" s="151"/>
      <c r="V326" s="151"/>
      <c r="W326" s="151"/>
      <c r="X326" s="182">
        <v>0</v>
      </c>
      <c r="Y326" s="182">
        <v>0</v>
      </c>
      <c r="Z326" s="184" t="s">
        <v>1464</v>
      </c>
      <c r="AA326" s="168">
        <v>2022</v>
      </c>
      <c r="AB326" s="185">
        <v>1</v>
      </c>
      <c r="AC326" s="185">
        <v>14</v>
      </c>
      <c r="AD326" s="186" t="b">
        <f>IF(ISBLANK(GroupMember[[#This Row],[1. Identifiant interne d’exploitation agricole*]]),"",IF(ISERROR(MATCH(GroupMember[[#This Row],[1. Identifiant interne d’exploitation agricole*]],CertifiedCrop[1. Identifiant interne d’exploitation agricole*],0)),FALSE,TRUE))</f>
        <v>1</v>
      </c>
      <c r="AE326" s="186" t="b">
        <f>IF(ISBLANK(GroupMember[[#This Row],[1. Identifiant interne d’exploitation agricole*]]),"",IF(ISERROR(MATCH(GroupMember[[#This Row],[1. Identifiant interne d’exploitation agricole*]],FarmUnit[1. Identifiant interne d’exploitation agricole*],0)),FALSE,TRUE))</f>
        <v>1</v>
      </c>
      <c r="AF326" s="187" t="str">
        <f t="shared" si="20"/>
        <v xml:space="preserve"> AMADOU OUEDRAOGO</v>
      </c>
      <c r="AG326" s="188" t="str">
        <f t="shared" si="21"/>
        <v>14/1/2022</v>
      </c>
      <c r="AH326" s="189">
        <f t="shared" si="23"/>
        <v>4</v>
      </c>
      <c r="AI326" s="190">
        <f t="shared" si="22"/>
        <v>0</v>
      </c>
    </row>
    <row r="327" spans="1:35" s="191" customFormat="1" ht="13.5" x14ac:dyDescent="0.25">
      <c r="A327" s="151" t="s">
        <v>1760</v>
      </c>
      <c r="B327" s="151" t="s">
        <v>667</v>
      </c>
      <c r="C327" s="151" t="s">
        <v>1760</v>
      </c>
      <c r="D327" s="151" t="s">
        <v>1460</v>
      </c>
      <c r="E327" s="151" t="s">
        <v>669</v>
      </c>
      <c r="F327" s="151" t="s">
        <v>669</v>
      </c>
      <c r="G327" s="151" t="s">
        <v>670</v>
      </c>
      <c r="H327" s="181">
        <v>5.93</v>
      </c>
      <c r="I327" s="164" t="s">
        <v>2405</v>
      </c>
      <c r="J327" s="151">
        <v>2</v>
      </c>
      <c r="K327" s="182">
        <v>2021</v>
      </c>
      <c r="L327" s="151" t="s">
        <v>1761</v>
      </c>
      <c r="M327" s="151" t="s">
        <v>1198</v>
      </c>
      <c r="N327" s="164" t="s">
        <v>2404</v>
      </c>
      <c r="O327" s="164" t="s">
        <v>2404</v>
      </c>
      <c r="P327" s="151" t="s">
        <v>674</v>
      </c>
      <c r="Q327" s="182">
        <v>1978</v>
      </c>
      <c r="R327" s="151">
        <v>3</v>
      </c>
      <c r="S327" s="151"/>
      <c r="T327" s="151"/>
      <c r="U327" s="151"/>
      <c r="V327" s="151"/>
      <c r="W327" s="151"/>
      <c r="X327" s="182">
        <v>2</v>
      </c>
      <c r="Y327" s="182">
        <v>0</v>
      </c>
      <c r="Z327" s="184" t="s">
        <v>1464</v>
      </c>
      <c r="AA327" s="168">
        <v>2022</v>
      </c>
      <c r="AB327" s="185">
        <v>1</v>
      </c>
      <c r="AC327" s="185">
        <v>8</v>
      </c>
      <c r="AD327" s="186" t="b">
        <f>IF(ISBLANK(GroupMember[[#This Row],[1. Identifiant interne d’exploitation agricole*]]),"",IF(ISERROR(MATCH(GroupMember[[#This Row],[1. Identifiant interne d’exploitation agricole*]],CertifiedCrop[1. Identifiant interne d’exploitation agricole*],0)),FALSE,TRUE))</f>
        <v>1</v>
      </c>
      <c r="AE327" s="186" t="b">
        <f>IF(ISBLANK(GroupMember[[#This Row],[1. Identifiant interne d’exploitation agricole*]]),"",IF(ISERROR(MATCH(GroupMember[[#This Row],[1. Identifiant interne d’exploitation agricole*]],FarmUnit[1. Identifiant interne d’exploitation agricole*],0)),FALSE,TRUE))</f>
        <v>1</v>
      </c>
      <c r="AF327" s="187" t="str">
        <f t="shared" si="20"/>
        <v xml:space="preserve"> SOUMAILA 3 OUEDRAOGO</v>
      </c>
      <c r="AG327" s="188" t="str">
        <f t="shared" si="21"/>
        <v>8/1/2022</v>
      </c>
      <c r="AH327" s="189">
        <f t="shared" si="23"/>
        <v>5</v>
      </c>
      <c r="AI327" s="190">
        <f t="shared" si="22"/>
        <v>2</v>
      </c>
    </row>
    <row r="328" spans="1:35" s="191" customFormat="1" ht="13.5" x14ac:dyDescent="0.25">
      <c r="A328" s="151" t="s">
        <v>1762</v>
      </c>
      <c r="B328" s="151" t="s">
        <v>667</v>
      </c>
      <c r="C328" s="151" t="s">
        <v>1762</v>
      </c>
      <c r="D328" s="151" t="s">
        <v>1460</v>
      </c>
      <c r="E328" s="151" t="s">
        <v>669</v>
      </c>
      <c r="F328" s="151" t="s">
        <v>669</v>
      </c>
      <c r="G328" s="151" t="s">
        <v>670</v>
      </c>
      <c r="H328" s="181">
        <v>16.05</v>
      </c>
      <c r="I328" s="164" t="s">
        <v>2405</v>
      </c>
      <c r="J328" s="151">
        <v>1</v>
      </c>
      <c r="K328" s="182">
        <v>2021</v>
      </c>
      <c r="L328" s="151" t="s">
        <v>1763</v>
      </c>
      <c r="M328" s="151" t="s">
        <v>1198</v>
      </c>
      <c r="N328" s="164" t="s">
        <v>2404</v>
      </c>
      <c r="O328" s="164" t="s">
        <v>2404</v>
      </c>
      <c r="P328" s="151" t="s">
        <v>674</v>
      </c>
      <c r="Q328" s="182">
        <v>1980</v>
      </c>
      <c r="R328" s="151">
        <v>4</v>
      </c>
      <c r="S328" s="151"/>
      <c r="T328" s="151"/>
      <c r="U328" s="151"/>
      <c r="V328" s="151"/>
      <c r="W328" s="151"/>
      <c r="X328" s="182">
        <v>2</v>
      </c>
      <c r="Y328" s="182">
        <v>0</v>
      </c>
      <c r="Z328" s="184" t="s">
        <v>1464</v>
      </c>
      <c r="AA328" s="168">
        <v>2022</v>
      </c>
      <c r="AB328" s="185">
        <v>1</v>
      </c>
      <c r="AC328" s="185">
        <v>19</v>
      </c>
      <c r="AD328" s="186" t="b">
        <f>IF(ISBLANK(GroupMember[[#This Row],[1. Identifiant interne d’exploitation agricole*]]),"",IF(ISERROR(MATCH(GroupMember[[#This Row],[1. Identifiant interne d’exploitation agricole*]],CertifiedCrop[1. Identifiant interne d’exploitation agricole*],0)),FALSE,TRUE))</f>
        <v>1</v>
      </c>
      <c r="AE328" s="186" t="b">
        <f>IF(ISBLANK(GroupMember[[#This Row],[1. Identifiant interne d’exploitation agricole*]]),"",IF(ISERROR(MATCH(GroupMember[[#This Row],[1. Identifiant interne d’exploitation agricole*]],FarmUnit[1. Identifiant interne d’exploitation agricole*],0)),FALSE,TRUE))</f>
        <v>1</v>
      </c>
      <c r="AF328" s="187" t="str">
        <f t="shared" si="20"/>
        <v xml:space="preserve"> YASSIYA OUEDRAOGO</v>
      </c>
      <c r="AG328" s="188" t="str">
        <f t="shared" si="21"/>
        <v>19/1/2022</v>
      </c>
      <c r="AH328" s="189">
        <f t="shared" si="23"/>
        <v>4</v>
      </c>
      <c r="AI328" s="190">
        <f t="shared" si="22"/>
        <v>2</v>
      </c>
    </row>
    <row r="329" spans="1:35" s="191" customFormat="1" ht="13.5" x14ac:dyDescent="0.25">
      <c r="A329" s="151" t="s">
        <v>1764</v>
      </c>
      <c r="B329" s="151" t="s">
        <v>667</v>
      </c>
      <c r="C329" s="151" t="s">
        <v>1764</v>
      </c>
      <c r="D329" s="151" t="s">
        <v>1460</v>
      </c>
      <c r="E329" s="151" t="s">
        <v>669</v>
      </c>
      <c r="F329" s="151" t="s">
        <v>669</v>
      </c>
      <c r="G329" s="151" t="s">
        <v>670</v>
      </c>
      <c r="H329" s="181">
        <v>5.15</v>
      </c>
      <c r="I329" s="164" t="s">
        <v>2405</v>
      </c>
      <c r="J329" s="151">
        <v>1</v>
      </c>
      <c r="K329" s="182">
        <v>2021</v>
      </c>
      <c r="L329" s="151" t="s">
        <v>1765</v>
      </c>
      <c r="M329" s="151" t="s">
        <v>1202</v>
      </c>
      <c r="N329" s="164" t="s">
        <v>2404</v>
      </c>
      <c r="O329" s="164" t="s">
        <v>2404</v>
      </c>
      <c r="P329" s="151" t="s">
        <v>674</v>
      </c>
      <c r="Q329" s="182">
        <v>1985</v>
      </c>
      <c r="R329" s="151">
        <v>5</v>
      </c>
      <c r="S329" s="151"/>
      <c r="T329" s="151"/>
      <c r="U329" s="151"/>
      <c r="V329" s="151"/>
      <c r="W329" s="151"/>
      <c r="X329" s="182">
        <v>0</v>
      </c>
      <c r="Y329" s="182">
        <v>0</v>
      </c>
      <c r="Z329" s="184" t="s">
        <v>1464</v>
      </c>
      <c r="AA329" s="168">
        <v>2022</v>
      </c>
      <c r="AB329" s="185">
        <v>1</v>
      </c>
      <c r="AC329" s="185">
        <v>17</v>
      </c>
      <c r="AD329" s="186" t="b">
        <f>IF(ISBLANK(GroupMember[[#This Row],[1. Identifiant interne d’exploitation agricole*]]),"",IF(ISERROR(MATCH(GroupMember[[#This Row],[1. Identifiant interne d’exploitation agricole*]],CertifiedCrop[1. Identifiant interne d’exploitation agricole*],0)),FALSE,TRUE))</f>
        <v>1</v>
      </c>
      <c r="AE329" s="186" t="b">
        <f>IF(ISBLANK(GroupMember[[#This Row],[1. Identifiant interne d’exploitation agricole*]]),"",IF(ISERROR(MATCH(GroupMember[[#This Row],[1. Identifiant interne d’exploitation agricole*]],FarmUnit[1. Identifiant interne d’exploitation agricole*],0)),FALSE,TRUE))</f>
        <v>1</v>
      </c>
      <c r="AF329" s="187" t="str">
        <f t="shared" si="20"/>
        <v xml:space="preserve"> LASSINE SAWADOGO</v>
      </c>
      <c r="AG329" s="188" t="str">
        <f t="shared" si="21"/>
        <v>17/1/2022</v>
      </c>
      <c r="AH329" s="189">
        <f t="shared" si="23"/>
        <v>4</v>
      </c>
      <c r="AI329" s="190">
        <f t="shared" si="22"/>
        <v>0</v>
      </c>
    </row>
    <row r="330" spans="1:35" s="191" customFormat="1" ht="13.5" x14ac:dyDescent="0.25">
      <c r="A330" s="151" t="s">
        <v>1766</v>
      </c>
      <c r="B330" s="151" t="s">
        <v>667</v>
      </c>
      <c r="C330" s="151" t="s">
        <v>1766</v>
      </c>
      <c r="D330" s="151" t="s">
        <v>1460</v>
      </c>
      <c r="E330" s="151" t="s">
        <v>669</v>
      </c>
      <c r="F330" s="151" t="s">
        <v>669</v>
      </c>
      <c r="G330" s="151" t="s">
        <v>670</v>
      </c>
      <c r="H330" s="181">
        <v>5.24</v>
      </c>
      <c r="I330" s="164" t="s">
        <v>2405</v>
      </c>
      <c r="J330" s="151">
        <v>1</v>
      </c>
      <c r="K330" s="182">
        <v>2021</v>
      </c>
      <c r="L330" s="151" t="s">
        <v>1767</v>
      </c>
      <c r="M330" s="151" t="s">
        <v>1202</v>
      </c>
      <c r="N330" s="164" t="s">
        <v>2404</v>
      </c>
      <c r="O330" s="164" t="s">
        <v>2404</v>
      </c>
      <c r="P330" s="151" t="s">
        <v>674</v>
      </c>
      <c r="Q330" s="182">
        <v>1992</v>
      </c>
      <c r="R330" s="151">
        <v>4</v>
      </c>
      <c r="S330" s="151"/>
      <c r="T330" s="151"/>
      <c r="U330" s="151"/>
      <c r="V330" s="151"/>
      <c r="W330" s="151"/>
      <c r="X330" s="182">
        <v>0</v>
      </c>
      <c r="Y330" s="182">
        <v>0</v>
      </c>
      <c r="Z330" s="184" t="s">
        <v>1464</v>
      </c>
      <c r="AA330" s="168">
        <v>2022</v>
      </c>
      <c r="AB330" s="185">
        <v>1</v>
      </c>
      <c r="AC330" s="185">
        <v>18</v>
      </c>
      <c r="AD330" s="186" t="b">
        <f>IF(ISBLANK(GroupMember[[#This Row],[1. Identifiant interne d’exploitation agricole*]]),"",IF(ISERROR(MATCH(GroupMember[[#This Row],[1. Identifiant interne d’exploitation agricole*]],CertifiedCrop[1. Identifiant interne d’exploitation agricole*],0)),FALSE,TRUE))</f>
        <v>1</v>
      </c>
      <c r="AE330" s="186" t="b">
        <f>IF(ISBLANK(GroupMember[[#This Row],[1. Identifiant interne d’exploitation agricole*]]),"",IF(ISERROR(MATCH(GroupMember[[#This Row],[1. Identifiant interne d’exploitation agricole*]],FarmUnit[1. Identifiant interne d’exploitation agricole*],0)),FALSE,TRUE))</f>
        <v>1</v>
      </c>
      <c r="AF330" s="187" t="str">
        <f t="shared" si="20"/>
        <v xml:space="preserve"> HALIDOU SAWADOGO</v>
      </c>
      <c r="AG330" s="188" t="str">
        <f t="shared" si="21"/>
        <v>18/1/2022</v>
      </c>
      <c r="AH330" s="189">
        <f t="shared" si="23"/>
        <v>4</v>
      </c>
      <c r="AI330" s="190">
        <f t="shared" si="22"/>
        <v>0</v>
      </c>
    </row>
    <row r="331" spans="1:35" s="191" customFormat="1" ht="25.5" x14ac:dyDescent="0.25">
      <c r="A331" s="151" t="s">
        <v>1768</v>
      </c>
      <c r="B331" s="151" t="s">
        <v>667</v>
      </c>
      <c r="C331" s="151" t="s">
        <v>1768</v>
      </c>
      <c r="D331" s="151" t="s">
        <v>1460</v>
      </c>
      <c r="E331" s="151" t="s">
        <v>669</v>
      </c>
      <c r="F331" s="151" t="s">
        <v>669</v>
      </c>
      <c r="G331" s="151" t="s">
        <v>670</v>
      </c>
      <c r="H331" s="181">
        <v>7.69</v>
      </c>
      <c r="I331" s="164" t="s">
        <v>2405</v>
      </c>
      <c r="J331" s="151">
        <v>2</v>
      </c>
      <c r="K331" s="182">
        <v>2021</v>
      </c>
      <c r="L331" s="151" t="s">
        <v>1769</v>
      </c>
      <c r="M331" s="151" t="s">
        <v>1585</v>
      </c>
      <c r="N331" s="164" t="s">
        <v>2404</v>
      </c>
      <c r="O331" s="164" t="s">
        <v>2404</v>
      </c>
      <c r="P331" s="151" t="s">
        <v>674</v>
      </c>
      <c r="Q331" s="182">
        <v>1966</v>
      </c>
      <c r="R331" s="151">
        <v>4</v>
      </c>
      <c r="S331" s="151"/>
      <c r="T331" s="151"/>
      <c r="U331" s="151"/>
      <c r="V331" s="151"/>
      <c r="W331" s="151"/>
      <c r="X331" s="182">
        <v>2</v>
      </c>
      <c r="Y331" s="182">
        <v>0</v>
      </c>
      <c r="Z331" s="184" t="s">
        <v>1464</v>
      </c>
      <c r="AA331" s="168">
        <v>2022</v>
      </c>
      <c r="AB331" s="185">
        <v>1</v>
      </c>
      <c r="AC331" s="185">
        <v>19</v>
      </c>
      <c r="AD331" s="186" t="b">
        <f>IF(ISBLANK(GroupMember[[#This Row],[1. Identifiant interne d’exploitation agricole*]]),"",IF(ISERROR(MATCH(GroupMember[[#This Row],[1. Identifiant interne d’exploitation agricole*]],CertifiedCrop[1. Identifiant interne d’exploitation agricole*],0)),FALSE,TRUE))</f>
        <v>1</v>
      </c>
      <c r="AE331" s="186" t="b">
        <f>IF(ISBLANK(GroupMember[[#This Row],[1. Identifiant interne d’exploitation agricole*]]),"",IF(ISERROR(MATCH(GroupMember[[#This Row],[1. Identifiant interne d’exploitation agricole*]],FarmUnit[1. Identifiant interne d’exploitation agricole*],0)),FALSE,TRUE))</f>
        <v>1</v>
      </c>
      <c r="AF331" s="187" t="str">
        <f t="shared" si="20"/>
        <v xml:space="preserve"> KOUDOU MATHIEU SERI</v>
      </c>
      <c r="AG331" s="188" t="str">
        <f t="shared" si="21"/>
        <v>19/1/2022</v>
      </c>
      <c r="AH331" s="189">
        <f t="shared" si="23"/>
        <v>4</v>
      </c>
      <c r="AI331" s="190">
        <f t="shared" si="22"/>
        <v>2</v>
      </c>
    </row>
    <row r="332" spans="1:35" s="191" customFormat="1" ht="13.5" x14ac:dyDescent="0.25">
      <c r="A332" s="151" t="s">
        <v>1770</v>
      </c>
      <c r="B332" s="151" t="s">
        <v>667</v>
      </c>
      <c r="C332" s="151" t="s">
        <v>1770</v>
      </c>
      <c r="D332" s="151" t="s">
        <v>1460</v>
      </c>
      <c r="E332" s="151" t="s">
        <v>669</v>
      </c>
      <c r="F332" s="151" t="s">
        <v>669</v>
      </c>
      <c r="G332" s="151" t="s">
        <v>670</v>
      </c>
      <c r="H332" s="181">
        <v>5.05</v>
      </c>
      <c r="I332" s="164" t="s">
        <v>2405</v>
      </c>
      <c r="J332" s="151">
        <v>1</v>
      </c>
      <c r="K332" s="182">
        <v>2021</v>
      </c>
      <c r="L332" s="151" t="s">
        <v>1771</v>
      </c>
      <c r="M332" s="151" t="s">
        <v>968</v>
      </c>
      <c r="N332" s="164" t="s">
        <v>2404</v>
      </c>
      <c r="O332" s="164" t="s">
        <v>2404</v>
      </c>
      <c r="P332" s="151" t="s">
        <v>674</v>
      </c>
      <c r="Q332" s="182">
        <v>1978</v>
      </c>
      <c r="R332" s="151">
        <v>5</v>
      </c>
      <c r="S332" s="151"/>
      <c r="T332" s="151"/>
      <c r="U332" s="151"/>
      <c r="V332" s="151"/>
      <c r="W332" s="151"/>
      <c r="X332" s="182">
        <v>0</v>
      </c>
      <c r="Y332" s="182">
        <v>0</v>
      </c>
      <c r="Z332" s="184" t="s">
        <v>1464</v>
      </c>
      <c r="AA332" s="168">
        <v>2022</v>
      </c>
      <c r="AB332" s="185">
        <v>1</v>
      </c>
      <c r="AC332" s="185">
        <v>14</v>
      </c>
      <c r="AD332" s="186" t="b">
        <f>IF(ISBLANK(GroupMember[[#This Row],[1. Identifiant interne d’exploitation agricole*]]),"",IF(ISERROR(MATCH(GroupMember[[#This Row],[1. Identifiant interne d’exploitation agricole*]],CertifiedCrop[1. Identifiant interne d’exploitation agricole*],0)),FALSE,TRUE))</f>
        <v>1</v>
      </c>
      <c r="AE332" s="186" t="b">
        <f>IF(ISBLANK(GroupMember[[#This Row],[1. Identifiant interne d’exploitation agricole*]]),"",IF(ISERROR(MATCH(GroupMember[[#This Row],[1. Identifiant interne d’exploitation agricole*]],FarmUnit[1. Identifiant interne d’exploitation agricole*],0)),FALSE,TRUE))</f>
        <v>1</v>
      </c>
      <c r="AF332" s="187" t="str">
        <f t="shared" si="20"/>
        <v xml:space="preserve"> HOUSSOUMANE TRAORE</v>
      </c>
      <c r="AG332" s="188" t="str">
        <f t="shared" si="21"/>
        <v>14/1/2022</v>
      </c>
      <c r="AH332" s="189">
        <f t="shared" si="23"/>
        <v>4</v>
      </c>
      <c r="AI332" s="190">
        <f t="shared" si="22"/>
        <v>0</v>
      </c>
    </row>
    <row r="333" spans="1:35" s="191" customFormat="1" ht="13.5" x14ac:dyDescent="0.25">
      <c r="A333" s="151" t="s">
        <v>1772</v>
      </c>
      <c r="B333" s="151" t="s">
        <v>667</v>
      </c>
      <c r="C333" s="151" t="s">
        <v>1772</v>
      </c>
      <c r="D333" s="151" t="s">
        <v>1460</v>
      </c>
      <c r="E333" s="151" t="s">
        <v>669</v>
      </c>
      <c r="F333" s="151" t="s">
        <v>669</v>
      </c>
      <c r="G333" s="151" t="s">
        <v>670</v>
      </c>
      <c r="H333" s="181">
        <v>7.01</v>
      </c>
      <c r="I333" s="164" t="s">
        <v>2405</v>
      </c>
      <c r="J333" s="151">
        <v>1</v>
      </c>
      <c r="K333" s="182">
        <v>2021</v>
      </c>
      <c r="L333" s="151" t="s">
        <v>1773</v>
      </c>
      <c r="M333" s="151" t="s">
        <v>1774</v>
      </c>
      <c r="N333" s="164" t="s">
        <v>2404</v>
      </c>
      <c r="O333" s="164" t="s">
        <v>2404</v>
      </c>
      <c r="P333" s="151" t="s">
        <v>674</v>
      </c>
      <c r="Q333" s="182">
        <v>1978</v>
      </c>
      <c r="R333" s="151">
        <v>2</v>
      </c>
      <c r="S333" s="151"/>
      <c r="T333" s="151"/>
      <c r="U333" s="151"/>
      <c r="V333" s="151"/>
      <c r="W333" s="151"/>
      <c r="X333" s="182">
        <v>2</v>
      </c>
      <c r="Y333" s="182">
        <v>0</v>
      </c>
      <c r="Z333" s="184" t="s">
        <v>1464</v>
      </c>
      <c r="AA333" s="168">
        <v>2022</v>
      </c>
      <c r="AB333" s="185">
        <v>1</v>
      </c>
      <c r="AC333" s="185">
        <v>25</v>
      </c>
      <c r="AD333" s="186" t="b">
        <f>IF(ISBLANK(GroupMember[[#This Row],[1. Identifiant interne d’exploitation agricole*]]),"",IF(ISERROR(MATCH(GroupMember[[#This Row],[1. Identifiant interne d’exploitation agricole*]],CertifiedCrop[1. Identifiant interne d’exploitation agricole*],0)),FALSE,TRUE))</f>
        <v>1</v>
      </c>
      <c r="AE333" s="186" t="b">
        <f>IF(ISBLANK(GroupMember[[#This Row],[1. Identifiant interne d’exploitation agricole*]]),"",IF(ISERROR(MATCH(GroupMember[[#This Row],[1. Identifiant interne d’exploitation agricole*]],FarmUnit[1. Identifiant interne d’exploitation agricole*],0)),FALSE,TRUE))</f>
        <v>1</v>
      </c>
      <c r="AF333" s="187" t="str">
        <f t="shared" si="20"/>
        <v xml:space="preserve"> SIMPLICE YAGBE</v>
      </c>
      <c r="AG333" s="188" t="str">
        <f t="shared" si="21"/>
        <v>25/1/2022</v>
      </c>
      <c r="AH333" s="189">
        <f t="shared" si="23"/>
        <v>4</v>
      </c>
      <c r="AI333" s="190">
        <f t="shared" si="22"/>
        <v>2</v>
      </c>
    </row>
    <row r="334" spans="1:35" s="191" customFormat="1" ht="13.5" x14ac:dyDescent="0.25">
      <c r="A334" s="151" t="s">
        <v>1775</v>
      </c>
      <c r="B334" s="151" t="s">
        <v>667</v>
      </c>
      <c r="C334" s="151" t="s">
        <v>1775</v>
      </c>
      <c r="D334" s="151" t="s">
        <v>1460</v>
      </c>
      <c r="E334" s="151" t="s">
        <v>669</v>
      </c>
      <c r="F334" s="151" t="s">
        <v>669</v>
      </c>
      <c r="G334" s="151" t="s">
        <v>670</v>
      </c>
      <c r="H334" s="181">
        <v>11.74</v>
      </c>
      <c r="I334" s="164" t="s">
        <v>2405</v>
      </c>
      <c r="J334" s="151">
        <v>1</v>
      </c>
      <c r="K334" s="182">
        <v>2021</v>
      </c>
      <c r="L334" s="151" t="s">
        <v>1776</v>
      </c>
      <c r="M334" s="151" t="s">
        <v>1471</v>
      </c>
      <c r="N334" s="164" t="s">
        <v>2404</v>
      </c>
      <c r="O334" s="164" t="s">
        <v>2404</v>
      </c>
      <c r="P334" s="151" t="s">
        <v>674</v>
      </c>
      <c r="Q334" s="182">
        <v>1981</v>
      </c>
      <c r="R334" s="151">
        <v>6</v>
      </c>
      <c r="S334" s="151"/>
      <c r="T334" s="151"/>
      <c r="U334" s="151"/>
      <c r="V334" s="151"/>
      <c r="W334" s="151"/>
      <c r="X334" s="182">
        <v>2</v>
      </c>
      <c r="Y334" s="182">
        <v>0</v>
      </c>
      <c r="Z334" s="184" t="s">
        <v>1464</v>
      </c>
      <c r="AA334" s="168">
        <v>2022</v>
      </c>
      <c r="AB334" s="185">
        <v>1</v>
      </c>
      <c r="AC334" s="185">
        <v>18</v>
      </c>
      <c r="AD334" s="186" t="b">
        <f>IF(ISBLANK(GroupMember[[#This Row],[1. Identifiant interne d’exploitation agricole*]]),"",IF(ISERROR(MATCH(GroupMember[[#This Row],[1. Identifiant interne d’exploitation agricole*]],CertifiedCrop[1. Identifiant interne d’exploitation agricole*],0)),FALSE,TRUE))</f>
        <v>1</v>
      </c>
      <c r="AE334" s="186" t="b">
        <f>IF(ISBLANK(GroupMember[[#This Row],[1. Identifiant interne d’exploitation agricole*]]),"",IF(ISERROR(MATCH(GroupMember[[#This Row],[1. Identifiant interne d’exploitation agricole*]],FarmUnit[1. Identifiant interne d’exploitation agricole*],0)),FALSE,TRUE))</f>
        <v>1</v>
      </c>
      <c r="AF334" s="187" t="str">
        <f t="shared" si="20"/>
        <v xml:space="preserve"> MODESTE SERY</v>
      </c>
      <c r="AG334" s="188" t="str">
        <f t="shared" si="21"/>
        <v>18/1/2022</v>
      </c>
      <c r="AH334" s="189">
        <f t="shared" si="23"/>
        <v>4</v>
      </c>
      <c r="AI334" s="190">
        <f t="shared" si="22"/>
        <v>2</v>
      </c>
    </row>
    <row r="335" spans="1:35" s="191" customFormat="1" ht="13.5" x14ac:dyDescent="0.25">
      <c r="A335" s="151" t="s">
        <v>1777</v>
      </c>
      <c r="B335" s="151" t="s">
        <v>667</v>
      </c>
      <c r="C335" s="151" t="s">
        <v>1777</v>
      </c>
      <c r="D335" s="151" t="s">
        <v>1460</v>
      </c>
      <c r="E335" s="151" t="s">
        <v>669</v>
      </c>
      <c r="F335" s="151" t="s">
        <v>669</v>
      </c>
      <c r="G335" s="151" t="s">
        <v>670</v>
      </c>
      <c r="H335" s="181">
        <v>7.12</v>
      </c>
      <c r="I335" s="164" t="s">
        <v>2405</v>
      </c>
      <c r="J335" s="151">
        <v>1</v>
      </c>
      <c r="K335" s="182">
        <v>2021</v>
      </c>
      <c r="L335" s="151" t="s">
        <v>1778</v>
      </c>
      <c r="M335" s="151" t="s">
        <v>810</v>
      </c>
      <c r="N335" s="164" t="s">
        <v>2404</v>
      </c>
      <c r="O335" s="164" t="s">
        <v>2404</v>
      </c>
      <c r="P335" s="151" t="s">
        <v>674</v>
      </c>
      <c r="Q335" s="182">
        <v>1968</v>
      </c>
      <c r="R335" s="151">
        <v>3</v>
      </c>
      <c r="S335" s="151"/>
      <c r="T335" s="151"/>
      <c r="U335" s="151"/>
      <c r="V335" s="151"/>
      <c r="W335" s="151"/>
      <c r="X335" s="182">
        <v>2</v>
      </c>
      <c r="Y335" s="182">
        <v>0</v>
      </c>
      <c r="Z335" s="184" t="s">
        <v>1464</v>
      </c>
      <c r="AA335" s="168">
        <v>2022</v>
      </c>
      <c r="AB335" s="185">
        <v>1</v>
      </c>
      <c r="AC335" s="185">
        <v>17</v>
      </c>
      <c r="AD335" s="186" t="b">
        <f>IF(ISBLANK(GroupMember[[#This Row],[1. Identifiant interne d’exploitation agricole*]]),"",IF(ISERROR(MATCH(GroupMember[[#This Row],[1. Identifiant interne d’exploitation agricole*]],CertifiedCrop[1. Identifiant interne d’exploitation agricole*],0)),FALSE,TRUE))</f>
        <v>1</v>
      </c>
      <c r="AE335" s="186" t="b">
        <f>IF(ISBLANK(GroupMember[[#This Row],[1. Identifiant interne d’exploitation agricole*]]),"",IF(ISERROR(MATCH(GroupMember[[#This Row],[1. Identifiant interne d’exploitation agricole*]],FarmUnit[1. Identifiant interne d’exploitation agricole*],0)),FALSE,TRUE))</f>
        <v>1</v>
      </c>
      <c r="AF335" s="187" t="str">
        <f t="shared" si="20"/>
        <v xml:space="preserve"> KOUASSI  BRINO YAO</v>
      </c>
      <c r="AG335" s="188" t="str">
        <f t="shared" si="21"/>
        <v>17/1/2022</v>
      </c>
      <c r="AH335" s="189">
        <f t="shared" si="23"/>
        <v>4</v>
      </c>
      <c r="AI335" s="190">
        <f t="shared" si="22"/>
        <v>2</v>
      </c>
    </row>
    <row r="336" spans="1:35" s="191" customFormat="1" ht="13.5" x14ac:dyDescent="0.25">
      <c r="A336" s="151" t="s">
        <v>1779</v>
      </c>
      <c r="B336" s="151" t="s">
        <v>667</v>
      </c>
      <c r="C336" s="151" t="s">
        <v>1779</v>
      </c>
      <c r="D336" s="151" t="s">
        <v>1460</v>
      </c>
      <c r="E336" s="151" t="s">
        <v>669</v>
      </c>
      <c r="F336" s="151" t="s">
        <v>669</v>
      </c>
      <c r="G336" s="151" t="s">
        <v>670</v>
      </c>
      <c r="H336" s="181">
        <v>5.3100000000000005</v>
      </c>
      <c r="I336" s="164" t="s">
        <v>2405</v>
      </c>
      <c r="J336" s="151">
        <v>2</v>
      </c>
      <c r="K336" s="182">
        <v>2021</v>
      </c>
      <c r="L336" s="151" t="s">
        <v>1780</v>
      </c>
      <c r="M336" s="151" t="s">
        <v>810</v>
      </c>
      <c r="N336" s="164" t="s">
        <v>2404</v>
      </c>
      <c r="O336" s="164" t="s">
        <v>2404</v>
      </c>
      <c r="P336" s="151" t="s">
        <v>674</v>
      </c>
      <c r="Q336" s="182">
        <v>1965</v>
      </c>
      <c r="R336" s="151">
        <v>5</v>
      </c>
      <c r="S336" s="151"/>
      <c r="T336" s="151"/>
      <c r="U336" s="151"/>
      <c r="V336" s="151"/>
      <c r="W336" s="151"/>
      <c r="X336" s="182">
        <v>2</v>
      </c>
      <c r="Y336" s="182">
        <v>0</v>
      </c>
      <c r="Z336" s="184" t="s">
        <v>1464</v>
      </c>
      <c r="AA336" s="168">
        <v>2022</v>
      </c>
      <c r="AB336" s="185">
        <v>1</v>
      </c>
      <c r="AC336" s="185">
        <v>11</v>
      </c>
      <c r="AD336" s="186" t="b">
        <f>IF(ISBLANK(GroupMember[[#This Row],[1. Identifiant interne d’exploitation agricole*]]),"",IF(ISERROR(MATCH(GroupMember[[#This Row],[1. Identifiant interne d’exploitation agricole*]],CertifiedCrop[1. Identifiant interne d’exploitation agricole*],0)),FALSE,TRUE))</f>
        <v>1</v>
      </c>
      <c r="AE336" s="186" t="b">
        <f>IF(ISBLANK(GroupMember[[#This Row],[1. Identifiant interne d’exploitation agricole*]]),"",IF(ISERROR(MATCH(GroupMember[[#This Row],[1. Identifiant interne d’exploitation agricole*]],FarmUnit[1. Identifiant interne d’exploitation agricole*],0)),FALSE,TRUE))</f>
        <v>1</v>
      </c>
      <c r="AF336" s="187" t="str">
        <f t="shared" si="20"/>
        <v>KOUASSI JEAN LEA YAO</v>
      </c>
      <c r="AG336" s="188" t="str">
        <f t="shared" si="21"/>
        <v>11/1/2022</v>
      </c>
      <c r="AH336" s="189">
        <f t="shared" si="23"/>
        <v>4</v>
      </c>
      <c r="AI336" s="190">
        <f t="shared" si="22"/>
        <v>2</v>
      </c>
    </row>
    <row r="337" spans="1:35" s="191" customFormat="1" ht="13.5" x14ac:dyDescent="0.25">
      <c r="A337" s="151" t="s">
        <v>1781</v>
      </c>
      <c r="B337" s="151" t="s">
        <v>667</v>
      </c>
      <c r="C337" s="151" t="s">
        <v>1781</v>
      </c>
      <c r="D337" s="151" t="s">
        <v>1460</v>
      </c>
      <c r="E337" s="151" t="s">
        <v>669</v>
      </c>
      <c r="F337" s="151" t="s">
        <v>669</v>
      </c>
      <c r="G337" s="151" t="s">
        <v>670</v>
      </c>
      <c r="H337" s="181">
        <v>9.2199999999999989</v>
      </c>
      <c r="I337" s="164" t="s">
        <v>2405</v>
      </c>
      <c r="J337" s="151">
        <v>1</v>
      </c>
      <c r="K337" s="182">
        <v>2021</v>
      </c>
      <c r="L337" s="151" t="s">
        <v>1782</v>
      </c>
      <c r="M337" s="151" t="s">
        <v>1514</v>
      </c>
      <c r="N337" s="164" t="s">
        <v>2404</v>
      </c>
      <c r="O337" s="164" t="s">
        <v>2404</v>
      </c>
      <c r="P337" s="151" t="s">
        <v>674</v>
      </c>
      <c r="Q337" s="182">
        <v>1970</v>
      </c>
      <c r="R337" s="151">
        <v>4</v>
      </c>
      <c r="S337" s="151"/>
      <c r="T337" s="151"/>
      <c r="U337" s="151"/>
      <c r="V337" s="151"/>
      <c r="W337" s="151"/>
      <c r="X337" s="182">
        <v>2</v>
      </c>
      <c r="Y337" s="182">
        <v>0</v>
      </c>
      <c r="Z337" s="184" t="s">
        <v>1464</v>
      </c>
      <c r="AA337" s="168">
        <v>2022</v>
      </c>
      <c r="AB337" s="185">
        <v>1</v>
      </c>
      <c r="AC337" s="185">
        <v>17</v>
      </c>
      <c r="AD337" s="186" t="b">
        <f>IF(ISBLANK(GroupMember[[#This Row],[1. Identifiant interne d’exploitation agricole*]]),"",IF(ISERROR(MATCH(GroupMember[[#This Row],[1. Identifiant interne d’exploitation agricole*]],CertifiedCrop[1. Identifiant interne d’exploitation agricole*],0)),FALSE,TRUE))</f>
        <v>1</v>
      </c>
      <c r="AE337" s="186" t="b">
        <f>IF(ISBLANK(GroupMember[[#This Row],[1. Identifiant interne d’exploitation agricole*]]),"",IF(ISERROR(MATCH(GroupMember[[#This Row],[1. Identifiant interne d’exploitation agricole*]],FarmUnit[1. Identifiant interne d’exploitation agricole*],0)),FALSE,TRUE))</f>
        <v>1</v>
      </c>
      <c r="AF337" s="187" t="str">
        <f t="shared" si="20"/>
        <v>ZABETI YOUKPO</v>
      </c>
      <c r="AG337" s="188" t="str">
        <f t="shared" si="21"/>
        <v>17/1/2022</v>
      </c>
      <c r="AH337" s="189">
        <f t="shared" si="23"/>
        <v>4</v>
      </c>
      <c r="AI337" s="190">
        <f t="shared" si="22"/>
        <v>2</v>
      </c>
    </row>
    <row r="338" spans="1:35" s="191" customFormat="1" ht="13.5" x14ac:dyDescent="0.25">
      <c r="A338" s="151" t="s">
        <v>1783</v>
      </c>
      <c r="B338" s="151" t="s">
        <v>667</v>
      </c>
      <c r="C338" s="151" t="s">
        <v>1783</v>
      </c>
      <c r="D338" s="151" t="s">
        <v>1460</v>
      </c>
      <c r="E338" s="151" t="s">
        <v>669</v>
      </c>
      <c r="F338" s="151" t="s">
        <v>669</v>
      </c>
      <c r="G338" s="151" t="s">
        <v>670</v>
      </c>
      <c r="H338" s="181">
        <v>7.36</v>
      </c>
      <c r="I338" s="164" t="s">
        <v>2405</v>
      </c>
      <c r="J338" s="151">
        <v>1</v>
      </c>
      <c r="K338" s="182">
        <v>2021</v>
      </c>
      <c r="L338" s="151" t="s">
        <v>1784</v>
      </c>
      <c r="M338" s="151" t="s">
        <v>1785</v>
      </c>
      <c r="N338" s="164" t="s">
        <v>2404</v>
      </c>
      <c r="O338" s="164" t="s">
        <v>2404</v>
      </c>
      <c r="P338" s="151" t="s">
        <v>674</v>
      </c>
      <c r="Q338" s="182">
        <v>1977</v>
      </c>
      <c r="R338" s="151">
        <v>3</v>
      </c>
      <c r="S338" s="151"/>
      <c r="T338" s="151"/>
      <c r="U338" s="151"/>
      <c r="V338" s="151"/>
      <c r="W338" s="151"/>
      <c r="X338" s="182">
        <v>2</v>
      </c>
      <c r="Y338" s="182">
        <v>0</v>
      </c>
      <c r="Z338" s="184" t="s">
        <v>1464</v>
      </c>
      <c r="AA338" s="168">
        <v>2022</v>
      </c>
      <c r="AB338" s="185">
        <v>1</v>
      </c>
      <c r="AC338" s="185">
        <v>15</v>
      </c>
      <c r="AD338" s="186" t="b">
        <f>IF(ISBLANK(GroupMember[[#This Row],[1. Identifiant interne d’exploitation agricole*]]),"",IF(ISERROR(MATCH(GroupMember[[#This Row],[1. Identifiant interne d’exploitation agricole*]],CertifiedCrop[1. Identifiant interne d’exploitation agricole*],0)),FALSE,TRUE))</f>
        <v>1</v>
      </c>
      <c r="AE338" s="186" t="b">
        <f>IF(ISBLANK(GroupMember[[#This Row],[1. Identifiant interne d’exploitation agricole*]]),"",IF(ISERROR(MATCH(GroupMember[[#This Row],[1. Identifiant interne d’exploitation agricole*]],FarmUnit[1. Identifiant interne d’exploitation agricole*],0)),FALSE,TRUE))</f>
        <v>1</v>
      </c>
      <c r="AF338" s="187" t="str">
        <f t="shared" si="20"/>
        <v xml:space="preserve"> TAKOUI TRAUCIS ZAHE</v>
      </c>
      <c r="AG338" s="188" t="str">
        <f t="shared" si="21"/>
        <v>15/1/2022</v>
      </c>
      <c r="AH338" s="189">
        <f t="shared" si="23"/>
        <v>5</v>
      </c>
      <c r="AI338" s="190">
        <f t="shared" si="22"/>
        <v>2</v>
      </c>
    </row>
    <row r="339" spans="1:35" s="191" customFormat="1" ht="13.5" x14ac:dyDescent="0.25">
      <c r="A339" s="151" t="s">
        <v>1786</v>
      </c>
      <c r="B339" s="151" t="s">
        <v>667</v>
      </c>
      <c r="C339" s="151" t="s">
        <v>1786</v>
      </c>
      <c r="D339" s="151" t="s">
        <v>1787</v>
      </c>
      <c r="E339" s="151" t="s">
        <v>669</v>
      </c>
      <c r="F339" s="151" t="s">
        <v>669</v>
      </c>
      <c r="G339" s="151" t="s">
        <v>670</v>
      </c>
      <c r="H339" s="181">
        <v>1.81</v>
      </c>
      <c r="I339" s="164" t="s">
        <v>2405</v>
      </c>
      <c r="J339" s="151">
        <v>1</v>
      </c>
      <c r="K339" s="182">
        <v>2021</v>
      </c>
      <c r="L339" s="151" t="s">
        <v>792</v>
      </c>
      <c r="M339" s="151" t="s">
        <v>822</v>
      </c>
      <c r="N339" s="183" t="s">
        <v>1788</v>
      </c>
      <c r="O339" s="164" t="s">
        <v>2404</v>
      </c>
      <c r="P339" s="151" t="s">
        <v>674</v>
      </c>
      <c r="Q339" s="182">
        <v>1972</v>
      </c>
      <c r="R339" s="151">
        <v>11</v>
      </c>
      <c r="S339" s="151"/>
      <c r="T339" s="151"/>
      <c r="U339" s="151"/>
      <c r="V339" s="151"/>
      <c r="W339" s="151"/>
      <c r="X339" s="182">
        <v>0</v>
      </c>
      <c r="Y339" s="182">
        <v>0</v>
      </c>
      <c r="Z339" s="184" t="s">
        <v>1464</v>
      </c>
      <c r="AA339" s="168">
        <v>2022</v>
      </c>
      <c r="AB339" s="185">
        <v>1</v>
      </c>
      <c r="AC339" s="185">
        <v>27</v>
      </c>
      <c r="AD339" s="186" t="b">
        <f>IF(ISBLANK(GroupMember[[#This Row],[1. Identifiant interne d’exploitation agricole*]]),"",IF(ISERROR(MATCH(GroupMember[[#This Row],[1. Identifiant interne d’exploitation agricole*]],CertifiedCrop[1. Identifiant interne d’exploitation agricole*],0)),FALSE,TRUE))</f>
        <v>1</v>
      </c>
      <c r="AE339" s="186" t="b">
        <f>IF(ISBLANK(GroupMember[[#This Row],[1. Identifiant interne d’exploitation agricole*]]),"",IF(ISERROR(MATCH(GroupMember[[#This Row],[1. Identifiant interne d’exploitation agricole*]],FarmUnit[1. Identifiant interne d’exploitation agricole*],0)),FALSE,TRUE))</f>
        <v>1</v>
      </c>
      <c r="AF339" s="187" t="str">
        <f t="shared" si="20"/>
        <v>ALI N'GORAN</v>
      </c>
      <c r="AG339" s="188" t="str">
        <f t="shared" si="21"/>
        <v>27/1/2022</v>
      </c>
      <c r="AH339" s="189">
        <f t="shared" si="23"/>
        <v>4</v>
      </c>
      <c r="AI339" s="190">
        <f t="shared" si="22"/>
        <v>0</v>
      </c>
    </row>
    <row r="340" spans="1:35" s="191" customFormat="1" ht="13.5" x14ac:dyDescent="0.25">
      <c r="A340" s="151" t="s">
        <v>1789</v>
      </c>
      <c r="B340" s="151" t="s">
        <v>667</v>
      </c>
      <c r="C340" s="151" t="s">
        <v>1789</v>
      </c>
      <c r="D340" s="151" t="s">
        <v>1787</v>
      </c>
      <c r="E340" s="151" t="s">
        <v>669</v>
      </c>
      <c r="F340" s="151" t="s">
        <v>669</v>
      </c>
      <c r="G340" s="151" t="s">
        <v>670</v>
      </c>
      <c r="H340" s="181">
        <v>5.65</v>
      </c>
      <c r="I340" s="164" t="s">
        <v>2405</v>
      </c>
      <c r="J340" s="151">
        <v>2</v>
      </c>
      <c r="K340" s="182">
        <v>2021</v>
      </c>
      <c r="L340" s="151" t="s">
        <v>1790</v>
      </c>
      <c r="M340" s="151" t="s">
        <v>697</v>
      </c>
      <c r="N340" s="183" t="s">
        <v>1791</v>
      </c>
      <c r="O340" s="164" t="s">
        <v>2404</v>
      </c>
      <c r="P340" s="151" t="s">
        <v>674</v>
      </c>
      <c r="Q340" s="182">
        <v>1980</v>
      </c>
      <c r="R340" s="151">
        <v>10</v>
      </c>
      <c r="S340" s="151"/>
      <c r="T340" s="151"/>
      <c r="U340" s="151"/>
      <c r="V340" s="151"/>
      <c r="W340" s="151"/>
      <c r="X340" s="182">
        <v>2</v>
      </c>
      <c r="Y340" s="182">
        <v>0</v>
      </c>
      <c r="Z340" s="184" t="s">
        <v>1464</v>
      </c>
      <c r="AA340" s="168">
        <v>2022</v>
      </c>
      <c r="AB340" s="185">
        <v>1</v>
      </c>
      <c r="AC340" s="185">
        <v>5</v>
      </c>
      <c r="AD340" s="186" t="b">
        <f>IF(ISBLANK(GroupMember[[#This Row],[1. Identifiant interne d’exploitation agricole*]]),"",IF(ISERROR(MATCH(GroupMember[[#This Row],[1. Identifiant interne d’exploitation agricole*]],CertifiedCrop[1. Identifiant interne d’exploitation agricole*],0)),FALSE,TRUE))</f>
        <v>1</v>
      </c>
      <c r="AE340" s="186" t="b">
        <f>IF(ISBLANK(GroupMember[[#This Row],[1. Identifiant interne d’exploitation agricole*]]),"",IF(ISERROR(MATCH(GroupMember[[#This Row],[1. Identifiant interne d’exploitation agricole*]],FarmUnit[1. Identifiant interne d’exploitation agricole*],0)),FALSE,TRUE))</f>
        <v>1</v>
      </c>
      <c r="AF340" s="187" t="str">
        <f t="shared" si="20"/>
        <v>YAO YVES KOUASSI</v>
      </c>
      <c r="AG340" s="188" t="str">
        <f t="shared" si="21"/>
        <v>5/1/2022</v>
      </c>
      <c r="AH340" s="189">
        <f t="shared" si="23"/>
        <v>5</v>
      </c>
      <c r="AI340" s="190">
        <f t="shared" si="22"/>
        <v>2</v>
      </c>
    </row>
    <row r="341" spans="1:35" s="191" customFormat="1" ht="13.5" x14ac:dyDescent="0.25">
      <c r="A341" s="151" t="s">
        <v>1792</v>
      </c>
      <c r="B341" s="151" t="s">
        <v>667</v>
      </c>
      <c r="C341" s="151" t="s">
        <v>1792</v>
      </c>
      <c r="D341" s="151" t="s">
        <v>1787</v>
      </c>
      <c r="E341" s="151" t="s">
        <v>669</v>
      </c>
      <c r="F341" s="151" t="s">
        <v>669</v>
      </c>
      <c r="G341" s="151" t="s">
        <v>670</v>
      </c>
      <c r="H341" s="181">
        <v>2.79</v>
      </c>
      <c r="I341" s="164" t="s">
        <v>2405</v>
      </c>
      <c r="J341" s="151">
        <v>1</v>
      </c>
      <c r="K341" s="182">
        <v>2021</v>
      </c>
      <c r="L341" s="151" t="s">
        <v>1793</v>
      </c>
      <c r="M341" s="151" t="s">
        <v>822</v>
      </c>
      <c r="N341" s="183" t="s">
        <v>1794</v>
      </c>
      <c r="O341" s="151" t="s">
        <v>1795</v>
      </c>
      <c r="P341" s="151" t="s">
        <v>674</v>
      </c>
      <c r="Q341" s="182">
        <v>1965</v>
      </c>
      <c r="R341" s="151">
        <v>15</v>
      </c>
      <c r="S341" s="151"/>
      <c r="T341" s="151"/>
      <c r="U341" s="151"/>
      <c r="V341" s="151"/>
      <c r="W341" s="151"/>
      <c r="X341" s="182">
        <v>0</v>
      </c>
      <c r="Y341" s="182">
        <v>0</v>
      </c>
      <c r="Z341" s="184" t="s">
        <v>1464</v>
      </c>
      <c r="AA341" s="168">
        <v>2022</v>
      </c>
      <c r="AB341" s="185">
        <v>2</v>
      </c>
      <c r="AC341" s="185">
        <v>24</v>
      </c>
      <c r="AD341" s="186" t="b">
        <f>IF(ISBLANK(GroupMember[[#This Row],[1. Identifiant interne d’exploitation agricole*]]),"",IF(ISERROR(MATCH(GroupMember[[#This Row],[1. Identifiant interne d’exploitation agricole*]],CertifiedCrop[1. Identifiant interne d’exploitation agricole*],0)),FALSE,TRUE))</f>
        <v>1</v>
      </c>
      <c r="AE341" s="186" t="b">
        <f>IF(ISBLANK(GroupMember[[#This Row],[1. Identifiant interne d’exploitation agricole*]]),"",IF(ISERROR(MATCH(GroupMember[[#This Row],[1. Identifiant interne d’exploitation agricole*]],FarmUnit[1. Identifiant interne d’exploitation agricole*],0)),FALSE,TRUE))</f>
        <v>1</v>
      </c>
      <c r="AF341" s="187" t="str">
        <f t="shared" si="20"/>
        <v>KOUAME ADAM N'GORAN</v>
      </c>
      <c r="AG341" s="188" t="str">
        <f t="shared" si="21"/>
        <v>24/2/2022</v>
      </c>
      <c r="AH341" s="189">
        <f t="shared" si="23"/>
        <v>5</v>
      </c>
      <c r="AI341" s="190">
        <f t="shared" si="22"/>
        <v>0</v>
      </c>
    </row>
    <row r="342" spans="1:35" s="191" customFormat="1" ht="13.5" x14ac:dyDescent="0.25">
      <c r="A342" s="151" t="s">
        <v>1796</v>
      </c>
      <c r="B342" s="151" t="s">
        <v>667</v>
      </c>
      <c r="C342" s="151" t="s">
        <v>1796</v>
      </c>
      <c r="D342" s="151" t="s">
        <v>1787</v>
      </c>
      <c r="E342" s="151" t="s">
        <v>669</v>
      </c>
      <c r="F342" s="151" t="s">
        <v>669</v>
      </c>
      <c r="G342" s="151" t="s">
        <v>670</v>
      </c>
      <c r="H342" s="181">
        <v>3</v>
      </c>
      <c r="I342" s="164" t="s">
        <v>2405</v>
      </c>
      <c r="J342" s="151">
        <v>1</v>
      </c>
      <c r="K342" s="182">
        <v>2021</v>
      </c>
      <c r="L342" s="151" t="s">
        <v>1797</v>
      </c>
      <c r="M342" s="151" t="s">
        <v>1361</v>
      </c>
      <c r="N342" s="183" t="s">
        <v>1798</v>
      </c>
      <c r="O342" s="151" t="s">
        <v>1799</v>
      </c>
      <c r="P342" s="151" t="s">
        <v>674</v>
      </c>
      <c r="Q342" s="182">
        <v>1969</v>
      </c>
      <c r="R342" s="151">
        <v>7</v>
      </c>
      <c r="S342" s="151"/>
      <c r="T342" s="151"/>
      <c r="U342" s="151"/>
      <c r="V342" s="151"/>
      <c r="W342" s="151"/>
      <c r="X342" s="182">
        <v>0</v>
      </c>
      <c r="Y342" s="182">
        <v>0</v>
      </c>
      <c r="Z342" s="184" t="s">
        <v>1464</v>
      </c>
      <c r="AA342" s="168">
        <v>2022</v>
      </c>
      <c r="AB342" s="185">
        <v>1</v>
      </c>
      <c r="AC342" s="185">
        <v>4</v>
      </c>
      <c r="AD342" s="186" t="b">
        <f>IF(ISBLANK(GroupMember[[#This Row],[1. Identifiant interne d’exploitation agricole*]]),"",IF(ISERROR(MATCH(GroupMember[[#This Row],[1. Identifiant interne d’exploitation agricole*]],CertifiedCrop[1. Identifiant interne d’exploitation agricole*],0)),FALSE,TRUE))</f>
        <v>1</v>
      </c>
      <c r="AE342" s="186" t="b">
        <f>IF(ISBLANK(GroupMember[[#This Row],[1. Identifiant interne d’exploitation agricole*]]),"",IF(ISERROR(MATCH(GroupMember[[#This Row],[1. Identifiant interne d’exploitation agricole*]],FarmUnit[1. Identifiant interne d’exploitation agricole*],0)),FALSE,TRUE))</f>
        <v>1</v>
      </c>
      <c r="AF342" s="187" t="str">
        <f t="shared" si="20"/>
        <v>YAO LAMBERT BROU</v>
      </c>
      <c r="AG342" s="188" t="str">
        <f t="shared" si="21"/>
        <v>4/1/2022</v>
      </c>
      <c r="AH342" s="189">
        <f t="shared" si="23"/>
        <v>5</v>
      </c>
      <c r="AI342" s="190">
        <f t="shared" si="22"/>
        <v>0</v>
      </c>
    </row>
    <row r="343" spans="1:35" s="191" customFormat="1" ht="13.5" x14ac:dyDescent="0.25">
      <c r="A343" s="151" t="s">
        <v>1800</v>
      </c>
      <c r="B343" s="151" t="s">
        <v>667</v>
      </c>
      <c r="C343" s="151" t="s">
        <v>1800</v>
      </c>
      <c r="D343" s="151" t="s">
        <v>1787</v>
      </c>
      <c r="E343" s="151" t="s">
        <v>669</v>
      </c>
      <c r="F343" s="151" t="s">
        <v>669</v>
      </c>
      <c r="G343" s="151" t="s">
        <v>670</v>
      </c>
      <c r="H343" s="181">
        <v>3.14</v>
      </c>
      <c r="I343" s="164" t="s">
        <v>2405</v>
      </c>
      <c r="J343" s="151">
        <v>1</v>
      </c>
      <c r="K343" s="182">
        <v>2021</v>
      </c>
      <c r="L343" s="151" t="s">
        <v>1801</v>
      </c>
      <c r="M343" s="151" t="s">
        <v>702</v>
      </c>
      <c r="N343" s="183" t="s">
        <v>1802</v>
      </c>
      <c r="O343" s="164" t="s">
        <v>2404</v>
      </c>
      <c r="P343" s="151" t="s">
        <v>674</v>
      </c>
      <c r="Q343" s="182">
        <v>1982</v>
      </c>
      <c r="R343" s="151">
        <v>9</v>
      </c>
      <c r="S343" s="151"/>
      <c r="T343" s="151"/>
      <c r="U343" s="151"/>
      <c r="V343" s="151"/>
      <c r="W343" s="151"/>
      <c r="X343" s="182">
        <v>0</v>
      </c>
      <c r="Y343" s="182">
        <v>0</v>
      </c>
      <c r="Z343" s="184" t="s">
        <v>1464</v>
      </c>
      <c r="AA343" s="168">
        <v>2022</v>
      </c>
      <c r="AB343" s="185">
        <v>2</v>
      </c>
      <c r="AC343" s="185">
        <v>15</v>
      </c>
      <c r="AD343" s="186" t="b">
        <f>IF(ISBLANK(GroupMember[[#This Row],[1. Identifiant interne d’exploitation agricole*]]),"",IF(ISERROR(MATCH(GroupMember[[#This Row],[1. Identifiant interne d’exploitation agricole*]],CertifiedCrop[1. Identifiant interne d’exploitation agricole*],0)),FALSE,TRUE))</f>
        <v>1</v>
      </c>
      <c r="AE343" s="186" t="b">
        <f>IF(ISBLANK(GroupMember[[#This Row],[1. Identifiant interne d’exploitation agricole*]]),"",IF(ISERROR(MATCH(GroupMember[[#This Row],[1. Identifiant interne d’exploitation agricole*]],FarmUnit[1. Identifiant interne d’exploitation agricole*],0)),FALSE,TRUE))</f>
        <v>1</v>
      </c>
      <c r="AF343" s="187" t="str">
        <f t="shared" si="20"/>
        <v>YAO DOMINIQUE KOFFI</v>
      </c>
      <c r="AG343" s="188" t="str">
        <f t="shared" si="21"/>
        <v>15/2/2022</v>
      </c>
      <c r="AH343" s="189">
        <f t="shared" si="23"/>
        <v>2</v>
      </c>
      <c r="AI343" s="190">
        <f t="shared" si="22"/>
        <v>0</v>
      </c>
    </row>
    <row r="344" spans="1:35" s="191" customFormat="1" ht="13.5" x14ac:dyDescent="0.25">
      <c r="A344" s="151" t="s">
        <v>1803</v>
      </c>
      <c r="B344" s="151" t="s">
        <v>667</v>
      </c>
      <c r="C344" s="151" t="s">
        <v>1803</v>
      </c>
      <c r="D344" s="151" t="s">
        <v>1787</v>
      </c>
      <c r="E344" s="151" t="s">
        <v>669</v>
      </c>
      <c r="F344" s="151" t="s">
        <v>669</v>
      </c>
      <c r="G344" s="151" t="s">
        <v>670</v>
      </c>
      <c r="H344" s="181">
        <v>3.68</v>
      </c>
      <c r="I344" s="164" t="s">
        <v>2405</v>
      </c>
      <c r="J344" s="151">
        <v>1</v>
      </c>
      <c r="K344" s="182">
        <v>2021</v>
      </c>
      <c r="L344" s="151" t="s">
        <v>1804</v>
      </c>
      <c r="M344" s="151" t="s">
        <v>697</v>
      </c>
      <c r="N344" s="183" t="s">
        <v>1805</v>
      </c>
      <c r="O344" s="151" t="s">
        <v>1806</v>
      </c>
      <c r="P344" s="151" t="s">
        <v>674</v>
      </c>
      <c r="Q344" s="182">
        <v>1973</v>
      </c>
      <c r="R344" s="151">
        <v>8</v>
      </c>
      <c r="S344" s="151"/>
      <c r="T344" s="151"/>
      <c r="U344" s="151"/>
      <c r="V344" s="151"/>
      <c r="W344" s="151"/>
      <c r="X344" s="182">
        <v>0</v>
      </c>
      <c r="Y344" s="182">
        <v>0</v>
      </c>
      <c r="Z344" s="184" t="s">
        <v>1464</v>
      </c>
      <c r="AA344" s="168">
        <v>2022</v>
      </c>
      <c r="AB344" s="185">
        <v>1</v>
      </c>
      <c r="AC344" s="185">
        <v>5</v>
      </c>
      <c r="AD344" s="186" t="b">
        <f>IF(ISBLANK(GroupMember[[#This Row],[1. Identifiant interne d’exploitation agricole*]]),"",IF(ISERROR(MATCH(GroupMember[[#This Row],[1. Identifiant interne d’exploitation agricole*]],CertifiedCrop[1. Identifiant interne d’exploitation agricole*],0)),FALSE,TRUE))</f>
        <v>1</v>
      </c>
      <c r="AE344" s="186" t="b">
        <f>IF(ISBLANK(GroupMember[[#This Row],[1. Identifiant interne d’exploitation agricole*]]),"",IF(ISERROR(MATCH(GroupMember[[#This Row],[1. Identifiant interne d’exploitation agricole*]],FarmUnit[1. Identifiant interne d’exploitation agricole*],0)),FALSE,TRUE))</f>
        <v>1</v>
      </c>
      <c r="AF344" s="187" t="str">
        <f t="shared" si="20"/>
        <v>KOUADIO PAULIN KOUASSI</v>
      </c>
      <c r="AG344" s="188" t="str">
        <f t="shared" si="21"/>
        <v>5/1/2022</v>
      </c>
      <c r="AH344" s="189">
        <f t="shared" si="23"/>
        <v>5</v>
      </c>
      <c r="AI344" s="190">
        <f t="shared" si="22"/>
        <v>0</v>
      </c>
    </row>
    <row r="345" spans="1:35" s="191" customFormat="1" ht="25.5" x14ac:dyDescent="0.25">
      <c r="A345" s="151" t="s">
        <v>1807</v>
      </c>
      <c r="B345" s="151" t="s">
        <v>667</v>
      </c>
      <c r="C345" s="151" t="s">
        <v>1807</v>
      </c>
      <c r="D345" s="151" t="s">
        <v>1787</v>
      </c>
      <c r="E345" s="151" t="s">
        <v>669</v>
      </c>
      <c r="F345" s="151" t="s">
        <v>669</v>
      </c>
      <c r="G345" s="151" t="s">
        <v>670</v>
      </c>
      <c r="H345" s="181">
        <v>5.21</v>
      </c>
      <c r="I345" s="164" t="s">
        <v>2405</v>
      </c>
      <c r="J345" s="151">
        <v>1</v>
      </c>
      <c r="K345" s="182">
        <v>2021</v>
      </c>
      <c r="L345" s="151" t="s">
        <v>1808</v>
      </c>
      <c r="M345" s="151" t="s">
        <v>702</v>
      </c>
      <c r="N345" s="183" t="s">
        <v>1809</v>
      </c>
      <c r="O345" s="164" t="s">
        <v>2404</v>
      </c>
      <c r="P345" s="151" t="s">
        <v>674</v>
      </c>
      <c r="Q345" s="182">
        <v>1987</v>
      </c>
      <c r="R345" s="151">
        <v>5</v>
      </c>
      <c r="S345" s="151"/>
      <c r="T345" s="151"/>
      <c r="U345" s="151"/>
      <c r="V345" s="151"/>
      <c r="W345" s="151"/>
      <c r="X345" s="182">
        <v>2</v>
      </c>
      <c r="Y345" s="182">
        <v>0</v>
      </c>
      <c r="Z345" s="184" t="s">
        <v>1464</v>
      </c>
      <c r="AA345" s="168">
        <v>2022</v>
      </c>
      <c r="AB345" s="185">
        <v>2</v>
      </c>
      <c r="AC345" s="185">
        <v>25</v>
      </c>
      <c r="AD345" s="186" t="b">
        <f>IF(ISBLANK(GroupMember[[#This Row],[1. Identifiant interne d’exploitation agricole*]]),"",IF(ISERROR(MATCH(GroupMember[[#This Row],[1. Identifiant interne d’exploitation agricole*]],CertifiedCrop[1. Identifiant interne d’exploitation agricole*],0)),FALSE,TRUE))</f>
        <v>1</v>
      </c>
      <c r="AE345" s="186" t="b">
        <f>IF(ISBLANK(GroupMember[[#This Row],[1. Identifiant interne d’exploitation agricole*]]),"",IF(ISERROR(MATCH(GroupMember[[#This Row],[1. Identifiant interne d’exploitation agricole*]],FarmUnit[1. Identifiant interne d’exploitation agricole*],0)),FALSE,TRUE))</f>
        <v>1</v>
      </c>
      <c r="AF345" s="187" t="str">
        <f t="shared" si="20"/>
        <v>KOUADIO RAPHAEL KOFFI</v>
      </c>
      <c r="AG345" s="188" t="str">
        <f t="shared" si="21"/>
        <v>25/2/2022</v>
      </c>
      <c r="AH345" s="189">
        <f t="shared" si="23"/>
        <v>5</v>
      </c>
      <c r="AI345" s="190">
        <f t="shared" si="22"/>
        <v>2</v>
      </c>
    </row>
    <row r="346" spans="1:35" s="191" customFormat="1" ht="25.5" x14ac:dyDescent="0.25">
      <c r="A346" s="151" t="s">
        <v>1810</v>
      </c>
      <c r="B346" s="151" t="s">
        <v>667</v>
      </c>
      <c r="C346" s="151" t="s">
        <v>1810</v>
      </c>
      <c r="D346" s="151" t="s">
        <v>1787</v>
      </c>
      <c r="E346" s="151" t="s">
        <v>669</v>
      </c>
      <c r="F346" s="151" t="s">
        <v>669</v>
      </c>
      <c r="G346" s="151" t="s">
        <v>670</v>
      </c>
      <c r="H346" s="181">
        <v>3.78</v>
      </c>
      <c r="I346" s="164" t="s">
        <v>2405</v>
      </c>
      <c r="J346" s="151">
        <v>1</v>
      </c>
      <c r="K346" s="182">
        <v>2021</v>
      </c>
      <c r="L346" s="151" t="s">
        <v>1811</v>
      </c>
      <c r="M346" s="151" t="s">
        <v>1812</v>
      </c>
      <c r="N346" s="183" t="s">
        <v>1813</v>
      </c>
      <c r="O346" s="151" t="s">
        <v>1814</v>
      </c>
      <c r="P346" s="151" t="s">
        <v>674</v>
      </c>
      <c r="Q346" s="182">
        <v>1981</v>
      </c>
      <c r="R346" s="151">
        <v>8</v>
      </c>
      <c r="S346" s="151"/>
      <c r="T346" s="151"/>
      <c r="U346" s="151"/>
      <c r="V346" s="151"/>
      <c r="W346" s="151"/>
      <c r="X346" s="182">
        <v>0</v>
      </c>
      <c r="Y346" s="182">
        <v>0</v>
      </c>
      <c r="Z346" s="184" t="s">
        <v>1464</v>
      </c>
      <c r="AA346" s="168">
        <v>2022</v>
      </c>
      <c r="AB346" s="185">
        <v>1</v>
      </c>
      <c r="AC346" s="185">
        <v>4</v>
      </c>
      <c r="AD346" s="186" t="b">
        <f>IF(ISBLANK(GroupMember[[#This Row],[1. Identifiant interne d’exploitation agricole*]]),"",IF(ISERROR(MATCH(GroupMember[[#This Row],[1. Identifiant interne d’exploitation agricole*]],CertifiedCrop[1. Identifiant interne d’exploitation agricole*],0)),FALSE,TRUE))</f>
        <v>1</v>
      </c>
      <c r="AE346" s="186" t="b">
        <f>IF(ISBLANK(GroupMember[[#This Row],[1. Identifiant interne d’exploitation agricole*]]),"",IF(ISERROR(MATCH(GroupMember[[#This Row],[1. Identifiant interne d’exploitation agricole*]],FarmUnit[1. Identifiant interne d’exploitation agricole*],0)),FALSE,TRUE))</f>
        <v>1</v>
      </c>
      <c r="AF346" s="187" t="str">
        <f t="shared" si="20"/>
        <v>N'GUESSAN VINCENT OUALE</v>
      </c>
      <c r="AG346" s="188" t="str">
        <f t="shared" si="21"/>
        <v>4/1/2022</v>
      </c>
      <c r="AH346" s="189">
        <f t="shared" si="23"/>
        <v>5</v>
      </c>
      <c r="AI346" s="190">
        <f t="shared" si="22"/>
        <v>0</v>
      </c>
    </row>
    <row r="347" spans="1:35" s="191" customFormat="1" ht="13.5" x14ac:dyDescent="0.25">
      <c r="A347" s="151" t="s">
        <v>1815</v>
      </c>
      <c r="B347" s="151" t="s">
        <v>667</v>
      </c>
      <c r="C347" s="151" t="s">
        <v>1815</v>
      </c>
      <c r="D347" s="151" t="s">
        <v>1787</v>
      </c>
      <c r="E347" s="151" t="s">
        <v>669</v>
      </c>
      <c r="F347" s="151" t="s">
        <v>669</v>
      </c>
      <c r="G347" s="151" t="s">
        <v>670</v>
      </c>
      <c r="H347" s="181">
        <v>1.41</v>
      </c>
      <c r="I347" s="164" t="s">
        <v>2405</v>
      </c>
      <c r="J347" s="151">
        <v>1</v>
      </c>
      <c r="K347" s="182">
        <v>2021</v>
      </c>
      <c r="L347" s="151" t="s">
        <v>1816</v>
      </c>
      <c r="M347" s="151" t="s">
        <v>822</v>
      </c>
      <c r="N347" s="183" t="s">
        <v>1817</v>
      </c>
      <c r="O347" s="151" t="s">
        <v>1818</v>
      </c>
      <c r="P347" s="151" t="s">
        <v>674</v>
      </c>
      <c r="Q347" s="182">
        <v>1983</v>
      </c>
      <c r="R347" s="151">
        <v>3</v>
      </c>
      <c r="S347" s="151"/>
      <c r="T347" s="151"/>
      <c r="U347" s="151"/>
      <c r="V347" s="151"/>
      <c r="W347" s="151"/>
      <c r="X347" s="182">
        <v>0</v>
      </c>
      <c r="Y347" s="182">
        <v>0</v>
      </c>
      <c r="Z347" s="184" t="s">
        <v>1464</v>
      </c>
      <c r="AA347" s="168">
        <v>2022</v>
      </c>
      <c r="AB347" s="185">
        <v>2</v>
      </c>
      <c r="AC347" s="185">
        <v>15</v>
      </c>
      <c r="AD347" s="186" t="b">
        <f>IF(ISBLANK(GroupMember[[#This Row],[1. Identifiant interne d’exploitation agricole*]]),"",IF(ISERROR(MATCH(GroupMember[[#This Row],[1. Identifiant interne d’exploitation agricole*]],CertifiedCrop[1. Identifiant interne d’exploitation agricole*],0)),FALSE,TRUE))</f>
        <v>1</v>
      </c>
      <c r="AE347" s="186" t="b">
        <f>IF(ISBLANK(GroupMember[[#This Row],[1. Identifiant interne d’exploitation agricole*]]),"",IF(ISERROR(MATCH(GroupMember[[#This Row],[1. Identifiant interne d’exploitation agricole*]],FarmUnit[1. Identifiant interne d’exploitation agricole*],0)),FALSE,TRUE))</f>
        <v>1</v>
      </c>
      <c r="AF347" s="187" t="str">
        <f t="shared" si="20"/>
        <v>KOUAME OLIVIER N'GORAN</v>
      </c>
      <c r="AG347" s="188" t="str">
        <f t="shared" si="21"/>
        <v>15/2/2022</v>
      </c>
      <c r="AH347" s="189">
        <f t="shared" si="23"/>
        <v>2</v>
      </c>
      <c r="AI347" s="190">
        <f t="shared" si="22"/>
        <v>0</v>
      </c>
    </row>
    <row r="348" spans="1:35" s="191" customFormat="1" ht="25.5" x14ac:dyDescent="0.25">
      <c r="A348" s="151" t="s">
        <v>1819</v>
      </c>
      <c r="B348" s="151" t="s">
        <v>667</v>
      </c>
      <c r="C348" s="151" t="s">
        <v>1819</v>
      </c>
      <c r="D348" s="151" t="s">
        <v>1787</v>
      </c>
      <c r="E348" s="151" t="s">
        <v>669</v>
      </c>
      <c r="F348" s="151" t="s">
        <v>669</v>
      </c>
      <c r="G348" s="151" t="s">
        <v>670</v>
      </c>
      <c r="H348" s="181">
        <v>4.21</v>
      </c>
      <c r="I348" s="164" t="s">
        <v>2405</v>
      </c>
      <c r="J348" s="151">
        <v>1</v>
      </c>
      <c r="K348" s="182">
        <v>2021</v>
      </c>
      <c r="L348" s="151" t="s">
        <v>1820</v>
      </c>
      <c r="M348" s="151" t="s">
        <v>827</v>
      </c>
      <c r="N348" s="183" t="s">
        <v>1821</v>
      </c>
      <c r="O348" s="164" t="s">
        <v>2404</v>
      </c>
      <c r="P348" s="151" t="s">
        <v>674</v>
      </c>
      <c r="Q348" s="182">
        <v>1979</v>
      </c>
      <c r="R348" s="151">
        <v>7</v>
      </c>
      <c r="S348" s="151"/>
      <c r="T348" s="151"/>
      <c r="U348" s="151"/>
      <c r="V348" s="151"/>
      <c r="W348" s="151"/>
      <c r="X348" s="182">
        <v>0</v>
      </c>
      <c r="Y348" s="182">
        <v>0</v>
      </c>
      <c r="Z348" s="184" t="s">
        <v>1464</v>
      </c>
      <c r="AA348" s="168">
        <v>2022</v>
      </c>
      <c r="AB348" s="185">
        <v>2</v>
      </c>
      <c r="AC348" s="185">
        <v>23</v>
      </c>
      <c r="AD348" s="186" t="b">
        <f>IF(ISBLANK(GroupMember[[#This Row],[1. Identifiant interne d’exploitation agricole*]]),"",IF(ISERROR(MATCH(GroupMember[[#This Row],[1. Identifiant interne d’exploitation agricole*]],CertifiedCrop[1. Identifiant interne d’exploitation agricole*],0)),FALSE,TRUE))</f>
        <v>1</v>
      </c>
      <c r="AE348" s="186" t="b">
        <f>IF(ISBLANK(GroupMember[[#This Row],[1. Identifiant interne d’exploitation agricole*]]),"",IF(ISERROR(MATCH(GroupMember[[#This Row],[1. Identifiant interne d’exploitation agricole*]],FarmUnit[1. Identifiant interne d’exploitation agricole*],0)),FALSE,TRUE))</f>
        <v>1</v>
      </c>
      <c r="AF348" s="187" t="str">
        <f t="shared" si="20"/>
        <v>LOUKOU FRANCOIS KOUADIO</v>
      </c>
      <c r="AG348" s="188" t="str">
        <f t="shared" si="21"/>
        <v>23/2/2022</v>
      </c>
      <c r="AH348" s="189">
        <f t="shared" si="23"/>
        <v>5</v>
      </c>
      <c r="AI348" s="190">
        <f t="shared" si="22"/>
        <v>0</v>
      </c>
    </row>
    <row r="349" spans="1:35" s="191" customFormat="1" ht="25.5" x14ac:dyDescent="0.25">
      <c r="A349" s="151" t="s">
        <v>1822</v>
      </c>
      <c r="B349" s="151" t="s">
        <v>667</v>
      </c>
      <c r="C349" s="151" t="s">
        <v>1822</v>
      </c>
      <c r="D349" s="151" t="s">
        <v>1787</v>
      </c>
      <c r="E349" s="151" t="s">
        <v>669</v>
      </c>
      <c r="F349" s="151" t="s">
        <v>669</v>
      </c>
      <c r="G349" s="151" t="s">
        <v>670</v>
      </c>
      <c r="H349" s="181">
        <v>6.14</v>
      </c>
      <c r="I349" s="164" t="s">
        <v>2405</v>
      </c>
      <c r="J349" s="151">
        <v>1</v>
      </c>
      <c r="K349" s="182">
        <v>2021</v>
      </c>
      <c r="L349" s="151" t="s">
        <v>1823</v>
      </c>
      <c r="M349" s="151" t="s">
        <v>1409</v>
      </c>
      <c r="N349" s="183" t="s">
        <v>1824</v>
      </c>
      <c r="O349" s="151" t="s">
        <v>1825</v>
      </c>
      <c r="P349" s="151" t="s">
        <v>674</v>
      </c>
      <c r="Q349" s="182">
        <v>1975</v>
      </c>
      <c r="R349" s="151">
        <v>6</v>
      </c>
      <c r="S349" s="151"/>
      <c r="T349" s="151"/>
      <c r="U349" s="151"/>
      <c r="V349" s="151"/>
      <c r="W349" s="151"/>
      <c r="X349" s="182">
        <v>2</v>
      </c>
      <c r="Y349" s="182">
        <v>0</v>
      </c>
      <c r="Z349" s="184" t="s">
        <v>1464</v>
      </c>
      <c r="AA349" s="168">
        <v>2022</v>
      </c>
      <c r="AB349" s="185">
        <v>2</v>
      </c>
      <c r="AC349" s="185">
        <v>26</v>
      </c>
      <c r="AD349" s="186" t="b">
        <f>IF(ISBLANK(GroupMember[[#This Row],[1. Identifiant interne d’exploitation agricole*]]),"",IF(ISERROR(MATCH(GroupMember[[#This Row],[1. Identifiant interne d’exploitation agricole*]],CertifiedCrop[1. Identifiant interne d’exploitation agricole*],0)),FALSE,TRUE))</f>
        <v>1</v>
      </c>
      <c r="AE349" s="186" t="b">
        <f>IF(ISBLANK(GroupMember[[#This Row],[1. Identifiant interne d’exploitation agricole*]]),"",IF(ISERROR(MATCH(GroupMember[[#This Row],[1. Identifiant interne d’exploitation agricole*]],FarmUnit[1. Identifiant interne d’exploitation agricole*],0)),FALSE,TRUE))</f>
        <v>1</v>
      </c>
      <c r="AF349" s="187" t="str">
        <f t="shared" si="20"/>
        <v>BOUKARY KINDO</v>
      </c>
      <c r="AG349" s="188" t="str">
        <f t="shared" si="21"/>
        <v>26/2/2022</v>
      </c>
      <c r="AH349" s="189">
        <f t="shared" si="23"/>
        <v>5</v>
      </c>
      <c r="AI349" s="190">
        <f t="shared" si="22"/>
        <v>2</v>
      </c>
    </row>
    <row r="350" spans="1:35" s="191" customFormat="1" ht="13.5" x14ac:dyDescent="0.25">
      <c r="A350" s="151" t="s">
        <v>1826</v>
      </c>
      <c r="B350" s="151" t="s">
        <v>667</v>
      </c>
      <c r="C350" s="151" t="s">
        <v>1826</v>
      </c>
      <c r="D350" s="151" t="s">
        <v>1787</v>
      </c>
      <c r="E350" s="151" t="s">
        <v>669</v>
      </c>
      <c r="F350" s="151" t="s">
        <v>669</v>
      </c>
      <c r="G350" s="151" t="s">
        <v>670</v>
      </c>
      <c r="H350" s="181">
        <v>1.57</v>
      </c>
      <c r="I350" s="164" t="s">
        <v>2405</v>
      </c>
      <c r="J350" s="151">
        <v>1</v>
      </c>
      <c r="K350" s="182">
        <v>2021</v>
      </c>
      <c r="L350" s="151" t="s">
        <v>810</v>
      </c>
      <c r="M350" s="151" t="s">
        <v>825</v>
      </c>
      <c r="N350" s="183" t="s">
        <v>1827</v>
      </c>
      <c r="O350" s="151" t="s">
        <v>1828</v>
      </c>
      <c r="P350" s="151" t="s">
        <v>674</v>
      </c>
      <c r="Q350" s="182">
        <v>1970</v>
      </c>
      <c r="R350" s="151">
        <v>3</v>
      </c>
      <c r="S350" s="151"/>
      <c r="T350" s="151"/>
      <c r="U350" s="151"/>
      <c r="V350" s="151"/>
      <c r="W350" s="151"/>
      <c r="X350" s="182">
        <v>0</v>
      </c>
      <c r="Y350" s="182">
        <v>0</v>
      </c>
      <c r="Z350" s="184" t="s">
        <v>1464</v>
      </c>
      <c r="AA350" s="168">
        <v>2022</v>
      </c>
      <c r="AB350" s="185">
        <v>1</v>
      </c>
      <c r="AC350" s="185">
        <v>27</v>
      </c>
      <c r="AD350" s="186" t="b">
        <f>IF(ISBLANK(GroupMember[[#This Row],[1. Identifiant interne d’exploitation agricole*]]),"",IF(ISERROR(MATCH(GroupMember[[#This Row],[1. Identifiant interne d’exploitation agricole*]],CertifiedCrop[1. Identifiant interne d’exploitation agricole*],0)),FALSE,TRUE))</f>
        <v>1</v>
      </c>
      <c r="AE350" s="186" t="b">
        <f>IF(ISBLANK(GroupMember[[#This Row],[1. Identifiant interne d’exploitation agricole*]]),"",IF(ISERROR(MATCH(GroupMember[[#This Row],[1. Identifiant interne d’exploitation agricole*]],FarmUnit[1. Identifiant interne d’exploitation agricole*],0)),FALSE,TRUE))</f>
        <v>1</v>
      </c>
      <c r="AF350" s="187" t="str">
        <f t="shared" si="20"/>
        <v>YAO KOUAKOU</v>
      </c>
      <c r="AG350" s="188" t="str">
        <f t="shared" si="21"/>
        <v>27/1/2022</v>
      </c>
      <c r="AH350" s="189">
        <f t="shared" si="23"/>
        <v>4</v>
      </c>
      <c r="AI350" s="190">
        <f t="shared" si="22"/>
        <v>0</v>
      </c>
    </row>
    <row r="351" spans="1:35" s="191" customFormat="1" ht="25.5" x14ac:dyDescent="0.25">
      <c r="A351" s="151" t="s">
        <v>1829</v>
      </c>
      <c r="B351" s="151" t="s">
        <v>667</v>
      </c>
      <c r="C351" s="151" t="s">
        <v>1829</v>
      </c>
      <c r="D351" s="151" t="s">
        <v>1787</v>
      </c>
      <c r="E351" s="151" t="s">
        <v>669</v>
      </c>
      <c r="F351" s="151" t="s">
        <v>669</v>
      </c>
      <c r="G351" s="151" t="s">
        <v>670</v>
      </c>
      <c r="H351" s="181">
        <v>6.88</v>
      </c>
      <c r="I351" s="164" t="s">
        <v>2405</v>
      </c>
      <c r="J351" s="151">
        <v>1</v>
      </c>
      <c r="K351" s="182">
        <v>2021</v>
      </c>
      <c r="L351" s="151" t="s">
        <v>792</v>
      </c>
      <c r="M351" s="151" t="s">
        <v>1409</v>
      </c>
      <c r="N351" s="183" t="s">
        <v>1830</v>
      </c>
      <c r="O351" s="151" t="s">
        <v>1831</v>
      </c>
      <c r="P351" s="151" t="s">
        <v>674</v>
      </c>
      <c r="Q351" s="182">
        <v>1963</v>
      </c>
      <c r="R351" s="151">
        <v>10</v>
      </c>
      <c r="S351" s="151"/>
      <c r="T351" s="151"/>
      <c r="U351" s="151"/>
      <c r="V351" s="151"/>
      <c r="W351" s="151"/>
      <c r="X351" s="182">
        <v>2</v>
      </c>
      <c r="Y351" s="182">
        <v>0</v>
      </c>
      <c r="Z351" s="184" t="s">
        <v>1464</v>
      </c>
      <c r="AA351" s="168">
        <v>2022</v>
      </c>
      <c r="AB351" s="185">
        <v>2</v>
      </c>
      <c r="AC351" s="185">
        <v>24</v>
      </c>
      <c r="AD351" s="186" t="b">
        <f>IF(ISBLANK(GroupMember[[#This Row],[1. Identifiant interne d’exploitation agricole*]]),"",IF(ISERROR(MATCH(GroupMember[[#This Row],[1. Identifiant interne d’exploitation agricole*]],CertifiedCrop[1. Identifiant interne d’exploitation agricole*],0)),FALSE,TRUE))</f>
        <v>1</v>
      </c>
      <c r="AE351" s="186" t="b">
        <f>IF(ISBLANK(GroupMember[[#This Row],[1. Identifiant interne d’exploitation agricole*]]),"",IF(ISERROR(MATCH(GroupMember[[#This Row],[1. Identifiant interne d’exploitation agricole*]],FarmUnit[1. Identifiant interne d’exploitation agricole*],0)),FALSE,TRUE))</f>
        <v>1</v>
      </c>
      <c r="AF351" s="187" t="str">
        <f t="shared" si="20"/>
        <v>ALI KINDO</v>
      </c>
      <c r="AG351" s="188" t="str">
        <f t="shared" si="21"/>
        <v>24/2/2022</v>
      </c>
      <c r="AH351" s="189">
        <f t="shared" si="23"/>
        <v>5</v>
      </c>
      <c r="AI351" s="190">
        <f t="shared" si="22"/>
        <v>2</v>
      </c>
    </row>
    <row r="352" spans="1:35" s="191" customFormat="1" ht="25.5" x14ac:dyDescent="0.25">
      <c r="A352" s="151" t="s">
        <v>1832</v>
      </c>
      <c r="B352" s="151" t="s">
        <v>667</v>
      </c>
      <c r="C352" s="151" t="s">
        <v>1832</v>
      </c>
      <c r="D352" s="151" t="s">
        <v>1787</v>
      </c>
      <c r="E352" s="151" t="s">
        <v>669</v>
      </c>
      <c r="F352" s="151" t="s">
        <v>669</v>
      </c>
      <c r="G352" s="151" t="s">
        <v>670</v>
      </c>
      <c r="H352" s="181">
        <v>2.39</v>
      </c>
      <c r="I352" s="164" t="s">
        <v>2405</v>
      </c>
      <c r="J352" s="151">
        <v>1</v>
      </c>
      <c r="K352" s="182">
        <v>2021</v>
      </c>
      <c r="L352" s="151" t="s">
        <v>1833</v>
      </c>
      <c r="M352" s="151" t="s">
        <v>810</v>
      </c>
      <c r="N352" s="183" t="s">
        <v>1834</v>
      </c>
      <c r="O352" s="164" t="s">
        <v>2404</v>
      </c>
      <c r="P352" s="151" t="s">
        <v>674</v>
      </c>
      <c r="Q352" s="182">
        <v>1953</v>
      </c>
      <c r="R352" s="151">
        <v>6</v>
      </c>
      <c r="S352" s="151"/>
      <c r="T352" s="151"/>
      <c r="U352" s="151"/>
      <c r="V352" s="151"/>
      <c r="W352" s="151"/>
      <c r="X352" s="182">
        <v>0</v>
      </c>
      <c r="Y352" s="182">
        <v>0</v>
      </c>
      <c r="Z352" s="184" t="s">
        <v>1464</v>
      </c>
      <c r="AA352" s="168">
        <v>2022</v>
      </c>
      <c r="AB352" s="185">
        <v>1</v>
      </c>
      <c r="AC352" s="185">
        <v>4</v>
      </c>
      <c r="AD352" s="186" t="b">
        <f>IF(ISBLANK(GroupMember[[#This Row],[1. Identifiant interne d’exploitation agricole*]]),"",IF(ISERROR(MATCH(GroupMember[[#This Row],[1. Identifiant interne d’exploitation agricole*]],CertifiedCrop[1. Identifiant interne d’exploitation agricole*],0)),FALSE,TRUE))</f>
        <v>1</v>
      </c>
      <c r="AE352" s="186" t="b">
        <f>IF(ISBLANK(GroupMember[[#This Row],[1. Identifiant interne d’exploitation agricole*]]),"",IF(ISERROR(MATCH(GroupMember[[#This Row],[1. Identifiant interne d’exploitation agricole*]],FarmUnit[1. Identifiant interne d’exploitation agricole*],0)),FALSE,TRUE))</f>
        <v>1</v>
      </c>
      <c r="AF352" s="187" t="str">
        <f t="shared" si="20"/>
        <v>KOUAKOU JACQUES YAO</v>
      </c>
      <c r="AG352" s="188" t="str">
        <f t="shared" si="21"/>
        <v>4/1/2022</v>
      </c>
      <c r="AH352" s="189">
        <f t="shared" si="23"/>
        <v>5</v>
      </c>
      <c r="AI352" s="190">
        <f t="shared" si="22"/>
        <v>0</v>
      </c>
    </row>
    <row r="353" spans="1:35" s="191" customFormat="1" ht="13.5" x14ac:dyDescent="0.25">
      <c r="A353" s="151" t="s">
        <v>1835</v>
      </c>
      <c r="B353" s="151" t="s">
        <v>667</v>
      </c>
      <c r="C353" s="151" t="s">
        <v>1835</v>
      </c>
      <c r="D353" s="151" t="s">
        <v>1787</v>
      </c>
      <c r="E353" s="151" t="s">
        <v>669</v>
      </c>
      <c r="F353" s="151" t="s">
        <v>669</v>
      </c>
      <c r="G353" s="151" t="s">
        <v>670</v>
      </c>
      <c r="H353" s="181">
        <v>1.46</v>
      </c>
      <c r="I353" s="164" t="s">
        <v>2405</v>
      </c>
      <c r="J353" s="151">
        <v>1</v>
      </c>
      <c r="K353" s="182">
        <v>2021</v>
      </c>
      <c r="L353" s="151" t="s">
        <v>1836</v>
      </c>
      <c r="M353" s="151" t="s">
        <v>841</v>
      </c>
      <c r="N353" s="183" t="s">
        <v>1837</v>
      </c>
      <c r="O353" s="151" t="s">
        <v>1838</v>
      </c>
      <c r="P353" s="151" t="s">
        <v>674</v>
      </c>
      <c r="Q353" s="182">
        <v>1984</v>
      </c>
      <c r="R353" s="151">
        <v>5</v>
      </c>
      <c r="S353" s="151"/>
      <c r="T353" s="151"/>
      <c r="U353" s="151"/>
      <c r="V353" s="151"/>
      <c r="W353" s="151"/>
      <c r="X353" s="182">
        <v>0</v>
      </c>
      <c r="Y353" s="182">
        <v>0</v>
      </c>
      <c r="Z353" s="184" t="s">
        <v>1464</v>
      </c>
      <c r="AA353" s="168">
        <v>2022</v>
      </c>
      <c r="AB353" s="185">
        <v>2</v>
      </c>
      <c r="AC353" s="185">
        <v>26</v>
      </c>
      <c r="AD353" s="186" t="b">
        <f>IF(ISBLANK(GroupMember[[#This Row],[1. Identifiant interne d’exploitation agricole*]]),"",IF(ISERROR(MATCH(GroupMember[[#This Row],[1. Identifiant interne d’exploitation agricole*]],CertifiedCrop[1. Identifiant interne d’exploitation agricole*],0)),FALSE,TRUE))</f>
        <v>1</v>
      </c>
      <c r="AE353" s="186" t="b">
        <f>IF(ISBLANK(GroupMember[[#This Row],[1. Identifiant interne d’exploitation agricole*]]),"",IF(ISERROR(MATCH(GroupMember[[#This Row],[1. Identifiant interne d’exploitation agricole*]],FarmUnit[1. Identifiant interne d’exploitation agricole*],0)),FALSE,TRUE))</f>
        <v>1</v>
      </c>
      <c r="AF353" s="187" t="str">
        <f t="shared" si="20"/>
        <v>BROU NARSSICE KONAN</v>
      </c>
      <c r="AG353" s="188" t="str">
        <f t="shared" si="21"/>
        <v>26/2/2022</v>
      </c>
      <c r="AH353" s="189">
        <f t="shared" si="23"/>
        <v>5</v>
      </c>
      <c r="AI353" s="190">
        <f t="shared" si="22"/>
        <v>0</v>
      </c>
    </row>
    <row r="354" spans="1:35" s="191" customFormat="1" ht="25.5" x14ac:dyDescent="0.25">
      <c r="A354" s="151" t="s">
        <v>1839</v>
      </c>
      <c r="B354" s="151" t="s">
        <v>667</v>
      </c>
      <c r="C354" s="151" t="s">
        <v>1839</v>
      </c>
      <c r="D354" s="151" t="s">
        <v>1787</v>
      </c>
      <c r="E354" s="151" t="s">
        <v>669</v>
      </c>
      <c r="F354" s="151" t="s">
        <v>669</v>
      </c>
      <c r="G354" s="151" t="s">
        <v>670</v>
      </c>
      <c r="H354" s="181">
        <v>3.47</v>
      </c>
      <c r="I354" s="164" t="s">
        <v>2405</v>
      </c>
      <c r="J354" s="151">
        <v>1</v>
      </c>
      <c r="K354" s="182">
        <v>2021</v>
      </c>
      <c r="L354" s="151" t="s">
        <v>1840</v>
      </c>
      <c r="M354" s="151" t="s">
        <v>1841</v>
      </c>
      <c r="N354" s="183" t="s">
        <v>1842</v>
      </c>
      <c r="O354" s="151" t="s">
        <v>1843</v>
      </c>
      <c r="P354" s="151" t="s">
        <v>674</v>
      </c>
      <c r="Q354" s="182">
        <v>1973</v>
      </c>
      <c r="R354" s="151">
        <v>15</v>
      </c>
      <c r="S354" s="151"/>
      <c r="T354" s="151"/>
      <c r="U354" s="151"/>
      <c r="V354" s="151"/>
      <c r="W354" s="151"/>
      <c r="X354" s="182">
        <v>0</v>
      </c>
      <c r="Y354" s="182">
        <v>0</v>
      </c>
      <c r="Z354" s="184" t="s">
        <v>1464</v>
      </c>
      <c r="AA354" s="168">
        <v>2022</v>
      </c>
      <c r="AB354" s="185">
        <v>2</v>
      </c>
      <c r="AC354" s="185">
        <v>24</v>
      </c>
      <c r="AD354" s="186" t="b">
        <f>IF(ISBLANK(GroupMember[[#This Row],[1. Identifiant interne d’exploitation agricole*]]),"",IF(ISERROR(MATCH(GroupMember[[#This Row],[1. Identifiant interne d’exploitation agricole*]],CertifiedCrop[1. Identifiant interne d’exploitation agricole*],0)),FALSE,TRUE))</f>
        <v>1</v>
      </c>
      <c r="AE354" s="186" t="b">
        <f>IF(ISBLANK(GroupMember[[#This Row],[1. Identifiant interne d’exploitation agricole*]]),"",IF(ISERROR(MATCH(GroupMember[[#This Row],[1. Identifiant interne d’exploitation agricole*]],FarmUnit[1. Identifiant interne d’exploitation agricole*],0)),FALSE,TRUE))</f>
        <v>1</v>
      </c>
      <c r="AF354" s="187" t="str">
        <f t="shared" si="20"/>
        <v>ATHANASE AHOURANHOU SOUANGA</v>
      </c>
      <c r="AG354" s="188" t="str">
        <f t="shared" si="21"/>
        <v>24/2/2022</v>
      </c>
      <c r="AH354" s="189">
        <f t="shared" si="23"/>
        <v>5</v>
      </c>
      <c r="AI354" s="190">
        <f t="shared" si="22"/>
        <v>0</v>
      </c>
    </row>
    <row r="355" spans="1:35" s="191" customFormat="1" ht="25.5" x14ac:dyDescent="0.25">
      <c r="A355" s="151" t="s">
        <v>1844</v>
      </c>
      <c r="B355" s="151" t="s">
        <v>667</v>
      </c>
      <c r="C355" s="151" t="s">
        <v>1844</v>
      </c>
      <c r="D355" s="151" t="s">
        <v>1787</v>
      </c>
      <c r="E355" s="151" t="s">
        <v>669</v>
      </c>
      <c r="F355" s="151" t="s">
        <v>669</v>
      </c>
      <c r="G355" s="151" t="s">
        <v>670</v>
      </c>
      <c r="H355" s="181">
        <v>4.8499999999999996</v>
      </c>
      <c r="I355" s="164" t="s">
        <v>2405</v>
      </c>
      <c r="J355" s="151">
        <v>1</v>
      </c>
      <c r="K355" s="182">
        <v>2021</v>
      </c>
      <c r="L355" s="151" t="s">
        <v>1845</v>
      </c>
      <c r="M355" s="151" t="s">
        <v>1198</v>
      </c>
      <c r="N355" s="183" t="s">
        <v>1846</v>
      </c>
      <c r="O355" s="151" t="s">
        <v>1847</v>
      </c>
      <c r="P355" s="151" t="s">
        <v>674</v>
      </c>
      <c r="Q355" s="182">
        <v>1993</v>
      </c>
      <c r="R355" s="151">
        <v>6</v>
      </c>
      <c r="S355" s="151"/>
      <c r="T355" s="151"/>
      <c r="U355" s="151"/>
      <c r="V355" s="151"/>
      <c r="W355" s="151"/>
      <c r="X355" s="182">
        <v>0</v>
      </c>
      <c r="Y355" s="182">
        <v>0</v>
      </c>
      <c r="Z355" s="184" t="s">
        <v>1464</v>
      </c>
      <c r="AA355" s="168">
        <v>2022</v>
      </c>
      <c r="AB355" s="185">
        <v>2</v>
      </c>
      <c r="AC355" s="185">
        <v>26</v>
      </c>
      <c r="AD355" s="186" t="b">
        <f>IF(ISBLANK(GroupMember[[#This Row],[1. Identifiant interne d’exploitation agricole*]]),"",IF(ISERROR(MATCH(GroupMember[[#This Row],[1. Identifiant interne d’exploitation agricole*]],CertifiedCrop[1. Identifiant interne d’exploitation agricole*],0)),FALSE,TRUE))</f>
        <v>1</v>
      </c>
      <c r="AE355" s="186" t="b">
        <f>IF(ISBLANK(GroupMember[[#This Row],[1. Identifiant interne d’exploitation agricole*]]),"",IF(ISERROR(MATCH(GroupMember[[#This Row],[1. Identifiant interne d’exploitation agricole*]],FarmUnit[1. Identifiant interne d’exploitation agricole*],0)),FALSE,TRUE))</f>
        <v>1</v>
      </c>
      <c r="AF355" s="187" t="str">
        <f t="shared" si="20"/>
        <v>OUMAROU OUEDRAOGO</v>
      </c>
      <c r="AG355" s="188" t="str">
        <f t="shared" si="21"/>
        <v>26/2/2022</v>
      </c>
      <c r="AH355" s="189">
        <f t="shared" si="23"/>
        <v>5</v>
      </c>
      <c r="AI355" s="190">
        <f t="shared" si="22"/>
        <v>0</v>
      </c>
    </row>
    <row r="356" spans="1:35" s="191" customFormat="1" ht="13.5" x14ac:dyDescent="0.25">
      <c r="A356" s="151" t="s">
        <v>1848</v>
      </c>
      <c r="B356" s="151" t="s">
        <v>667</v>
      </c>
      <c r="C356" s="151" t="s">
        <v>1848</v>
      </c>
      <c r="D356" s="151" t="s">
        <v>1787</v>
      </c>
      <c r="E356" s="151" t="s">
        <v>669</v>
      </c>
      <c r="F356" s="151" t="s">
        <v>669</v>
      </c>
      <c r="G356" s="151" t="s">
        <v>670</v>
      </c>
      <c r="H356" s="181">
        <v>3.2</v>
      </c>
      <c r="I356" s="164" t="s">
        <v>2405</v>
      </c>
      <c r="J356" s="151">
        <v>1</v>
      </c>
      <c r="K356" s="182">
        <v>2021</v>
      </c>
      <c r="L356" s="151" t="s">
        <v>1849</v>
      </c>
      <c r="M356" s="151" t="s">
        <v>702</v>
      </c>
      <c r="N356" s="183" t="s">
        <v>1850</v>
      </c>
      <c r="O356" s="151" t="s">
        <v>1851</v>
      </c>
      <c r="P356" s="151" t="s">
        <v>674</v>
      </c>
      <c r="Q356" s="182">
        <v>1984</v>
      </c>
      <c r="R356" s="151">
        <v>8</v>
      </c>
      <c r="S356" s="151"/>
      <c r="T356" s="151"/>
      <c r="U356" s="151"/>
      <c r="V356" s="151"/>
      <c r="W356" s="151"/>
      <c r="X356" s="182">
        <v>0</v>
      </c>
      <c r="Y356" s="182">
        <v>0</v>
      </c>
      <c r="Z356" s="184" t="s">
        <v>1464</v>
      </c>
      <c r="AA356" s="168">
        <v>2022</v>
      </c>
      <c r="AB356" s="185">
        <v>1</v>
      </c>
      <c r="AC356" s="185">
        <v>5</v>
      </c>
      <c r="AD356" s="186" t="b">
        <f>IF(ISBLANK(GroupMember[[#This Row],[1. Identifiant interne d’exploitation agricole*]]),"",IF(ISERROR(MATCH(GroupMember[[#This Row],[1. Identifiant interne d’exploitation agricole*]],CertifiedCrop[1. Identifiant interne d’exploitation agricole*],0)),FALSE,TRUE))</f>
        <v>1</v>
      </c>
      <c r="AE356" s="186" t="b">
        <f>IF(ISBLANK(GroupMember[[#This Row],[1. Identifiant interne d’exploitation agricole*]]),"",IF(ISERROR(MATCH(GroupMember[[#This Row],[1. Identifiant interne d’exploitation agricole*]],FarmUnit[1. Identifiant interne d’exploitation agricole*],0)),FALSE,TRUE))</f>
        <v>1</v>
      </c>
      <c r="AF356" s="187" t="str">
        <f t="shared" si="20"/>
        <v>KOUADIO JEAN KOFFI</v>
      </c>
      <c r="AG356" s="188" t="str">
        <f t="shared" si="21"/>
        <v>5/1/2022</v>
      </c>
      <c r="AH356" s="189">
        <f t="shared" si="23"/>
        <v>5</v>
      </c>
      <c r="AI356" s="190">
        <f t="shared" si="22"/>
        <v>0</v>
      </c>
    </row>
    <row r="357" spans="1:35" s="191" customFormat="1" ht="25.5" x14ac:dyDescent="0.25">
      <c r="A357" s="151" t="s">
        <v>1852</v>
      </c>
      <c r="B357" s="151" t="s">
        <v>667</v>
      </c>
      <c r="C357" s="151" t="s">
        <v>1852</v>
      </c>
      <c r="D357" s="151" t="s">
        <v>1787</v>
      </c>
      <c r="E357" s="151" t="s">
        <v>669</v>
      </c>
      <c r="F357" s="151" t="s">
        <v>669</v>
      </c>
      <c r="G357" s="151" t="s">
        <v>670</v>
      </c>
      <c r="H357" s="181">
        <v>1.96</v>
      </c>
      <c r="I357" s="164" t="s">
        <v>2405</v>
      </c>
      <c r="J357" s="151">
        <v>1</v>
      </c>
      <c r="K357" s="182">
        <v>2021</v>
      </c>
      <c r="L357" s="151" t="s">
        <v>1853</v>
      </c>
      <c r="M357" s="151" t="s">
        <v>1854</v>
      </c>
      <c r="N357" s="183" t="s">
        <v>1855</v>
      </c>
      <c r="O357" s="151" t="s">
        <v>1856</v>
      </c>
      <c r="P357" s="151" t="s">
        <v>674</v>
      </c>
      <c r="Q357" s="182">
        <v>1978</v>
      </c>
      <c r="R357" s="151">
        <v>8</v>
      </c>
      <c r="S357" s="151"/>
      <c r="T357" s="151"/>
      <c r="U357" s="151"/>
      <c r="V357" s="151"/>
      <c r="W357" s="151"/>
      <c r="X357" s="182">
        <v>0</v>
      </c>
      <c r="Y357" s="182">
        <v>0</v>
      </c>
      <c r="Z357" s="184" t="s">
        <v>1464</v>
      </c>
      <c r="AA357" s="168">
        <v>2022</v>
      </c>
      <c r="AB357" s="185">
        <v>2</v>
      </c>
      <c r="AC357" s="185">
        <v>24</v>
      </c>
      <c r="AD357" s="186" t="b">
        <f>IF(ISBLANK(GroupMember[[#This Row],[1. Identifiant interne d’exploitation agricole*]]),"",IF(ISERROR(MATCH(GroupMember[[#This Row],[1. Identifiant interne d’exploitation agricole*]],CertifiedCrop[1. Identifiant interne d’exploitation agricole*],0)),FALSE,TRUE))</f>
        <v>1</v>
      </c>
      <c r="AE357" s="186" t="b">
        <f>IF(ISBLANK(GroupMember[[#This Row],[1. Identifiant interne d’exploitation agricole*]]),"",IF(ISERROR(MATCH(GroupMember[[#This Row],[1. Identifiant interne d’exploitation agricole*]],FarmUnit[1. Identifiant interne d’exploitation agricole*],0)),FALSE,TRUE))</f>
        <v>1</v>
      </c>
      <c r="AF357" s="187" t="str">
        <f t="shared" si="20"/>
        <v>KOUAME BERNARD LEGUE</v>
      </c>
      <c r="AG357" s="188" t="str">
        <f t="shared" si="21"/>
        <v>24/2/2022</v>
      </c>
      <c r="AH357" s="189">
        <f t="shared" si="23"/>
        <v>5</v>
      </c>
      <c r="AI357" s="190">
        <f t="shared" si="22"/>
        <v>0</v>
      </c>
    </row>
    <row r="358" spans="1:35" s="191" customFormat="1" ht="13.5" x14ac:dyDescent="0.25">
      <c r="A358" s="151" t="s">
        <v>1857</v>
      </c>
      <c r="B358" s="151" t="s">
        <v>667</v>
      </c>
      <c r="C358" s="151" t="s">
        <v>1857</v>
      </c>
      <c r="D358" s="151" t="s">
        <v>1787</v>
      </c>
      <c r="E358" s="151" t="s">
        <v>669</v>
      </c>
      <c r="F358" s="151" t="s">
        <v>669</v>
      </c>
      <c r="G358" s="151" t="s">
        <v>670</v>
      </c>
      <c r="H358" s="181">
        <v>2.39</v>
      </c>
      <c r="I358" s="164" t="s">
        <v>2405</v>
      </c>
      <c r="J358" s="151">
        <v>2</v>
      </c>
      <c r="K358" s="182">
        <v>2021</v>
      </c>
      <c r="L358" s="151" t="s">
        <v>1073</v>
      </c>
      <c r="M358" s="151" t="s">
        <v>954</v>
      </c>
      <c r="N358" s="183" t="s">
        <v>1858</v>
      </c>
      <c r="O358" s="151" t="s">
        <v>1859</v>
      </c>
      <c r="P358" s="151" t="s">
        <v>674</v>
      </c>
      <c r="Q358" s="182">
        <v>1974</v>
      </c>
      <c r="R358" s="151">
        <v>6</v>
      </c>
      <c r="S358" s="151"/>
      <c r="T358" s="151"/>
      <c r="U358" s="151"/>
      <c r="V358" s="151"/>
      <c r="W358" s="151"/>
      <c r="X358" s="182">
        <v>0</v>
      </c>
      <c r="Y358" s="182">
        <v>0</v>
      </c>
      <c r="Z358" s="184" t="s">
        <v>1464</v>
      </c>
      <c r="AA358" s="168">
        <v>2022</v>
      </c>
      <c r="AB358" s="185">
        <v>2</v>
      </c>
      <c r="AC358" s="185">
        <v>24</v>
      </c>
      <c r="AD358" s="186" t="b">
        <f>IF(ISBLANK(GroupMember[[#This Row],[1. Identifiant interne d’exploitation agricole*]]),"",IF(ISERROR(MATCH(GroupMember[[#This Row],[1. Identifiant interne d’exploitation agricole*]],CertifiedCrop[1. Identifiant interne d’exploitation agricole*],0)),FALSE,TRUE))</f>
        <v>1</v>
      </c>
      <c r="AE358" s="186" t="b">
        <f>IF(ISBLANK(GroupMember[[#This Row],[1. Identifiant interne d’exploitation agricole*]]),"",IF(ISERROR(MATCH(GroupMember[[#This Row],[1. Identifiant interne d’exploitation agricole*]],FarmUnit[1. Identifiant interne d’exploitation agricole*],0)),FALSE,TRUE))</f>
        <v>1</v>
      </c>
      <c r="AF358" s="187" t="str">
        <f t="shared" si="20"/>
        <v>N'GUESSAN  KANGA</v>
      </c>
      <c r="AG358" s="188" t="str">
        <f t="shared" si="21"/>
        <v>24/2/2022</v>
      </c>
      <c r="AH358" s="189">
        <f t="shared" si="23"/>
        <v>5</v>
      </c>
      <c r="AI358" s="190">
        <f t="shared" si="22"/>
        <v>0</v>
      </c>
    </row>
    <row r="359" spans="1:35" s="191" customFormat="1" ht="13.5" x14ac:dyDescent="0.25">
      <c r="A359" s="151" t="s">
        <v>1860</v>
      </c>
      <c r="B359" s="151" t="s">
        <v>667</v>
      </c>
      <c r="C359" s="151" t="s">
        <v>1860</v>
      </c>
      <c r="D359" s="151" t="s">
        <v>1787</v>
      </c>
      <c r="E359" s="151" t="s">
        <v>669</v>
      </c>
      <c r="F359" s="151" t="s">
        <v>669</v>
      </c>
      <c r="G359" s="151" t="s">
        <v>670</v>
      </c>
      <c r="H359" s="181">
        <v>1.0669999999999999</v>
      </c>
      <c r="I359" s="164" t="s">
        <v>2405</v>
      </c>
      <c r="J359" s="151">
        <v>1</v>
      </c>
      <c r="K359" s="182">
        <v>2021</v>
      </c>
      <c r="L359" s="151" t="s">
        <v>827</v>
      </c>
      <c r="M359" s="151" t="s">
        <v>697</v>
      </c>
      <c r="N359" s="183" t="s">
        <v>1861</v>
      </c>
      <c r="O359" s="164" t="s">
        <v>2404</v>
      </c>
      <c r="P359" s="151" t="s">
        <v>674</v>
      </c>
      <c r="Q359" s="182">
        <v>1986</v>
      </c>
      <c r="R359" s="151">
        <v>10</v>
      </c>
      <c r="S359" s="151"/>
      <c r="T359" s="151"/>
      <c r="U359" s="151"/>
      <c r="V359" s="151"/>
      <c r="W359" s="151"/>
      <c r="X359" s="182">
        <v>0</v>
      </c>
      <c r="Y359" s="182">
        <v>0</v>
      </c>
      <c r="Z359" s="184" t="s">
        <v>1464</v>
      </c>
      <c r="AA359" s="168">
        <v>2022</v>
      </c>
      <c r="AB359" s="185">
        <v>2</v>
      </c>
      <c r="AC359" s="185">
        <v>17</v>
      </c>
      <c r="AD359" s="186" t="b">
        <f>IF(ISBLANK(GroupMember[[#This Row],[1. Identifiant interne d’exploitation agricole*]]),"",IF(ISERROR(MATCH(GroupMember[[#This Row],[1. Identifiant interne d’exploitation agricole*]],CertifiedCrop[1. Identifiant interne d’exploitation agricole*],0)),FALSE,TRUE))</f>
        <v>1</v>
      </c>
      <c r="AE359" s="186" t="b">
        <f>IF(ISBLANK(GroupMember[[#This Row],[1. Identifiant interne d’exploitation agricole*]]),"",IF(ISERROR(MATCH(GroupMember[[#This Row],[1. Identifiant interne d’exploitation agricole*]],FarmUnit[1. Identifiant interne d’exploitation agricole*],0)),FALSE,TRUE))</f>
        <v>1</v>
      </c>
      <c r="AF359" s="187" t="str">
        <f t="shared" si="20"/>
        <v>KOUADIO KOUASSI</v>
      </c>
      <c r="AG359" s="188" t="str">
        <f t="shared" si="21"/>
        <v>17/2/2022</v>
      </c>
      <c r="AH359" s="189">
        <f t="shared" si="23"/>
        <v>1</v>
      </c>
      <c r="AI359" s="190">
        <f t="shared" si="22"/>
        <v>0</v>
      </c>
    </row>
    <row r="360" spans="1:35" s="191" customFormat="1" ht="13.5" x14ac:dyDescent="0.25">
      <c r="A360" s="151" t="s">
        <v>1862</v>
      </c>
      <c r="B360" s="151" t="s">
        <v>667</v>
      </c>
      <c r="C360" s="151" t="s">
        <v>1862</v>
      </c>
      <c r="D360" s="151" t="s">
        <v>1787</v>
      </c>
      <c r="E360" s="151" t="s">
        <v>669</v>
      </c>
      <c r="F360" s="151" t="s">
        <v>669</v>
      </c>
      <c r="G360" s="151" t="s">
        <v>670</v>
      </c>
      <c r="H360" s="181">
        <v>2.0289999999999999</v>
      </c>
      <c r="I360" s="164" t="s">
        <v>2405</v>
      </c>
      <c r="J360" s="151">
        <v>1</v>
      </c>
      <c r="K360" s="182">
        <v>2021</v>
      </c>
      <c r="L360" s="151" t="s">
        <v>1863</v>
      </c>
      <c r="M360" s="151" t="s">
        <v>1068</v>
      </c>
      <c r="N360" s="183" t="s">
        <v>1864</v>
      </c>
      <c r="O360" s="151" t="s">
        <v>1865</v>
      </c>
      <c r="P360" s="151" t="s">
        <v>674</v>
      </c>
      <c r="Q360" s="182">
        <v>1979</v>
      </c>
      <c r="R360" s="151">
        <v>5</v>
      </c>
      <c r="S360" s="151"/>
      <c r="T360" s="151"/>
      <c r="U360" s="151"/>
      <c r="V360" s="151"/>
      <c r="W360" s="151"/>
      <c r="X360" s="182">
        <v>0</v>
      </c>
      <c r="Y360" s="182">
        <v>0</v>
      </c>
      <c r="Z360" s="184" t="s">
        <v>1464</v>
      </c>
      <c r="AA360" s="168">
        <v>2022</v>
      </c>
      <c r="AB360" s="185">
        <v>2</v>
      </c>
      <c r="AC360" s="185">
        <v>23</v>
      </c>
      <c r="AD360" s="186" t="b">
        <f>IF(ISBLANK(GroupMember[[#This Row],[1. Identifiant interne d’exploitation agricole*]]),"",IF(ISERROR(MATCH(GroupMember[[#This Row],[1. Identifiant interne d’exploitation agricole*]],CertifiedCrop[1. Identifiant interne d’exploitation agricole*],0)),FALSE,TRUE))</f>
        <v>1</v>
      </c>
      <c r="AE360" s="186" t="b">
        <f>IF(ISBLANK(GroupMember[[#This Row],[1. Identifiant interne d’exploitation agricole*]]),"",IF(ISERROR(MATCH(GroupMember[[#This Row],[1. Identifiant interne d’exploitation agricole*]],FarmUnit[1. Identifiant interne d’exploitation agricole*],0)),FALSE,TRUE))</f>
        <v>1</v>
      </c>
      <c r="AF360" s="187" t="str">
        <f t="shared" si="20"/>
        <v>KOFFI PAULIN N'DRI</v>
      </c>
      <c r="AG360" s="188" t="str">
        <f t="shared" si="21"/>
        <v>23/2/2022</v>
      </c>
      <c r="AH360" s="189">
        <f t="shared" si="23"/>
        <v>5</v>
      </c>
      <c r="AI360" s="190">
        <f t="shared" si="22"/>
        <v>0</v>
      </c>
    </row>
    <row r="361" spans="1:35" s="191" customFormat="1" ht="25.5" x14ac:dyDescent="0.25">
      <c r="A361" s="151" t="s">
        <v>1866</v>
      </c>
      <c r="B361" s="151" t="s">
        <v>667</v>
      </c>
      <c r="C361" s="151" t="s">
        <v>1866</v>
      </c>
      <c r="D361" s="151" t="s">
        <v>1787</v>
      </c>
      <c r="E361" s="151" t="s">
        <v>669</v>
      </c>
      <c r="F361" s="151" t="s">
        <v>669</v>
      </c>
      <c r="G361" s="151" t="s">
        <v>670</v>
      </c>
      <c r="H361" s="181">
        <v>4.92</v>
      </c>
      <c r="I361" s="164" t="s">
        <v>2405</v>
      </c>
      <c r="J361" s="151">
        <v>2</v>
      </c>
      <c r="K361" s="182">
        <v>2021</v>
      </c>
      <c r="L361" s="151" t="s">
        <v>1867</v>
      </c>
      <c r="M361" s="151" t="s">
        <v>1868</v>
      </c>
      <c r="N361" s="183" t="s">
        <v>1869</v>
      </c>
      <c r="O361" s="151" t="s">
        <v>1870</v>
      </c>
      <c r="P361" s="151" t="s">
        <v>674</v>
      </c>
      <c r="Q361" s="182">
        <v>1980</v>
      </c>
      <c r="R361" s="151">
        <v>11</v>
      </c>
      <c r="S361" s="151"/>
      <c r="T361" s="151"/>
      <c r="U361" s="151"/>
      <c r="V361" s="151"/>
      <c r="W361" s="151"/>
      <c r="X361" s="182">
        <v>0</v>
      </c>
      <c r="Y361" s="182">
        <v>0</v>
      </c>
      <c r="Z361" s="184" t="s">
        <v>1464</v>
      </c>
      <c r="AA361" s="168">
        <v>2022</v>
      </c>
      <c r="AB361" s="185">
        <v>2</v>
      </c>
      <c r="AC361" s="185">
        <v>1</v>
      </c>
      <c r="AD361" s="186" t="b">
        <f>IF(ISBLANK(GroupMember[[#This Row],[1. Identifiant interne d’exploitation agricole*]]),"",IF(ISERROR(MATCH(GroupMember[[#This Row],[1. Identifiant interne d’exploitation agricole*]],CertifiedCrop[1. Identifiant interne d’exploitation agricole*],0)),FALSE,TRUE))</f>
        <v>1</v>
      </c>
      <c r="AE361" s="186" t="b">
        <f>IF(ISBLANK(GroupMember[[#This Row],[1. Identifiant interne d’exploitation agricole*]]),"",IF(ISERROR(MATCH(GroupMember[[#This Row],[1. Identifiant interne d’exploitation agricole*]],FarmUnit[1. Identifiant interne d’exploitation agricole*],0)),FALSE,TRUE))</f>
        <v>1</v>
      </c>
      <c r="AF361" s="187" t="str">
        <f t="shared" si="20"/>
        <v>ISSA KAREMBIRI</v>
      </c>
      <c r="AG361" s="188" t="str">
        <f t="shared" si="21"/>
        <v>1/2/2022</v>
      </c>
      <c r="AH361" s="189">
        <f t="shared" si="23"/>
        <v>5</v>
      </c>
      <c r="AI361" s="190">
        <f t="shared" si="22"/>
        <v>0</v>
      </c>
    </row>
    <row r="362" spans="1:35" s="191" customFormat="1" ht="13.5" x14ac:dyDescent="0.25">
      <c r="A362" s="151" t="s">
        <v>1871</v>
      </c>
      <c r="B362" s="151" t="s">
        <v>667</v>
      </c>
      <c r="C362" s="151" t="s">
        <v>1871</v>
      </c>
      <c r="D362" s="151" t="s">
        <v>1787</v>
      </c>
      <c r="E362" s="151" t="s">
        <v>669</v>
      </c>
      <c r="F362" s="151" t="s">
        <v>669</v>
      </c>
      <c r="G362" s="151" t="s">
        <v>670</v>
      </c>
      <c r="H362" s="181">
        <v>1.63</v>
      </c>
      <c r="I362" s="164" t="s">
        <v>2405</v>
      </c>
      <c r="J362" s="151">
        <v>1</v>
      </c>
      <c r="K362" s="182">
        <v>2021</v>
      </c>
      <c r="L362" s="151" t="s">
        <v>1872</v>
      </c>
      <c r="M362" s="151" t="s">
        <v>697</v>
      </c>
      <c r="N362" s="183" t="s">
        <v>1873</v>
      </c>
      <c r="O362" s="151" t="s">
        <v>1874</v>
      </c>
      <c r="P362" s="151" t="s">
        <v>674</v>
      </c>
      <c r="Q362" s="182">
        <v>1976</v>
      </c>
      <c r="R362" s="151">
        <v>7</v>
      </c>
      <c r="S362" s="151"/>
      <c r="T362" s="151"/>
      <c r="U362" s="151"/>
      <c r="V362" s="151"/>
      <c r="W362" s="151"/>
      <c r="X362" s="182">
        <v>0</v>
      </c>
      <c r="Y362" s="182">
        <v>0</v>
      </c>
      <c r="Z362" s="184" t="s">
        <v>1464</v>
      </c>
      <c r="AA362" s="168">
        <v>2022</v>
      </c>
      <c r="AB362" s="185">
        <v>1</v>
      </c>
      <c r="AC362" s="185">
        <v>4</v>
      </c>
      <c r="AD362" s="186" t="b">
        <f>IF(ISBLANK(GroupMember[[#This Row],[1. Identifiant interne d’exploitation agricole*]]),"",IF(ISERROR(MATCH(GroupMember[[#This Row],[1. Identifiant interne d’exploitation agricole*]],CertifiedCrop[1. Identifiant interne d’exploitation agricole*],0)),FALSE,TRUE))</f>
        <v>1</v>
      </c>
      <c r="AE362" s="186" t="b">
        <f>IF(ISBLANK(GroupMember[[#This Row],[1. Identifiant interne d’exploitation agricole*]]),"",IF(ISERROR(MATCH(GroupMember[[#This Row],[1. Identifiant interne d’exploitation agricole*]],FarmUnit[1. Identifiant interne d’exploitation agricole*],0)),FALSE,TRUE))</f>
        <v>1</v>
      </c>
      <c r="AF362" s="187" t="str">
        <f t="shared" si="20"/>
        <v>JEROME KOUASSI</v>
      </c>
      <c r="AG362" s="188" t="str">
        <f t="shared" si="21"/>
        <v>4/1/2022</v>
      </c>
      <c r="AH362" s="189">
        <f t="shared" si="23"/>
        <v>5</v>
      </c>
      <c r="AI362" s="190">
        <f t="shared" si="22"/>
        <v>0</v>
      </c>
    </row>
    <row r="363" spans="1:35" s="191" customFormat="1" ht="13.5" x14ac:dyDescent="0.25">
      <c r="A363" s="151" t="s">
        <v>1875</v>
      </c>
      <c r="B363" s="151" t="s">
        <v>667</v>
      </c>
      <c r="C363" s="151" t="s">
        <v>1875</v>
      </c>
      <c r="D363" s="151" t="s">
        <v>1787</v>
      </c>
      <c r="E363" s="151" t="s">
        <v>669</v>
      </c>
      <c r="F363" s="151" t="s">
        <v>669</v>
      </c>
      <c r="G363" s="151" t="s">
        <v>670</v>
      </c>
      <c r="H363" s="181">
        <v>1.86</v>
      </c>
      <c r="I363" s="164" t="s">
        <v>2405</v>
      </c>
      <c r="J363" s="151">
        <v>1</v>
      </c>
      <c r="K363" s="182">
        <v>2021</v>
      </c>
      <c r="L363" s="151" t="s">
        <v>697</v>
      </c>
      <c r="M363" s="151" t="s">
        <v>827</v>
      </c>
      <c r="N363" s="183" t="s">
        <v>1876</v>
      </c>
      <c r="O363" s="151" t="s">
        <v>1877</v>
      </c>
      <c r="P363" s="151" t="s">
        <v>674</v>
      </c>
      <c r="Q363" s="182">
        <v>1978</v>
      </c>
      <c r="R363" s="151">
        <v>7</v>
      </c>
      <c r="S363" s="151"/>
      <c r="T363" s="151"/>
      <c r="U363" s="151"/>
      <c r="V363" s="151"/>
      <c r="W363" s="151"/>
      <c r="X363" s="182">
        <v>0</v>
      </c>
      <c r="Y363" s="182">
        <v>0</v>
      </c>
      <c r="Z363" s="184" t="s">
        <v>1464</v>
      </c>
      <c r="AA363" s="168">
        <v>2022</v>
      </c>
      <c r="AB363" s="185">
        <v>2</v>
      </c>
      <c r="AC363" s="185">
        <v>2</v>
      </c>
      <c r="AD363" s="186" t="b">
        <f>IF(ISBLANK(GroupMember[[#This Row],[1. Identifiant interne d’exploitation agricole*]]),"",IF(ISERROR(MATCH(GroupMember[[#This Row],[1. Identifiant interne d’exploitation agricole*]],CertifiedCrop[1. Identifiant interne d’exploitation agricole*],0)),FALSE,TRUE))</f>
        <v>1</v>
      </c>
      <c r="AE363" s="186" t="b">
        <f>IF(ISBLANK(GroupMember[[#This Row],[1. Identifiant interne d’exploitation agricole*]]),"",IF(ISERROR(MATCH(GroupMember[[#This Row],[1. Identifiant interne d’exploitation agricole*]],FarmUnit[1. Identifiant interne d’exploitation agricole*],0)),FALSE,TRUE))</f>
        <v>1</v>
      </c>
      <c r="AF363" s="187" t="str">
        <f t="shared" ref="AF363:AF426" si="24">IFERROR(CONCATENATE(L363," ",M363),"")</f>
        <v>KOUASSI KOUADIO</v>
      </c>
      <c r="AG363" s="188" t="str">
        <f t="shared" ref="AG363:AG426" si="25">CONCATENATE(AC363,"/",AB363,"/",AA363)</f>
        <v>2/2/2022</v>
      </c>
      <c r="AH363" s="189">
        <f t="shared" si="23"/>
        <v>3</v>
      </c>
      <c r="AI363" s="190">
        <f t="shared" ref="AI363:AI426" si="26">IF((X363+Y363/12)&lt;0,"",(X363+Y363/12))</f>
        <v>0</v>
      </c>
    </row>
    <row r="364" spans="1:35" s="191" customFormat="1" ht="13.5" x14ac:dyDescent="0.25">
      <c r="A364" s="151" t="s">
        <v>1878</v>
      </c>
      <c r="B364" s="151" t="s">
        <v>667</v>
      </c>
      <c r="C364" s="151" t="s">
        <v>1878</v>
      </c>
      <c r="D364" s="151" t="s">
        <v>1787</v>
      </c>
      <c r="E364" s="151" t="s">
        <v>669</v>
      </c>
      <c r="F364" s="151" t="s">
        <v>669</v>
      </c>
      <c r="G364" s="151" t="s">
        <v>670</v>
      </c>
      <c r="H364" s="181">
        <v>2.57</v>
      </c>
      <c r="I364" s="164" t="s">
        <v>2405</v>
      </c>
      <c r="J364" s="151">
        <v>1</v>
      </c>
      <c r="K364" s="182">
        <v>2021</v>
      </c>
      <c r="L364" s="151" t="s">
        <v>1879</v>
      </c>
      <c r="M364" s="151" t="s">
        <v>697</v>
      </c>
      <c r="N364" s="183" t="s">
        <v>1880</v>
      </c>
      <c r="O364" s="151" t="s">
        <v>1881</v>
      </c>
      <c r="P364" s="151" t="s">
        <v>745</v>
      </c>
      <c r="Q364" s="182">
        <v>1966</v>
      </c>
      <c r="R364" s="151">
        <v>4</v>
      </c>
      <c r="S364" s="151"/>
      <c r="T364" s="151"/>
      <c r="U364" s="151"/>
      <c r="V364" s="151"/>
      <c r="W364" s="151"/>
      <c r="X364" s="182">
        <v>0</v>
      </c>
      <c r="Y364" s="182">
        <v>0</v>
      </c>
      <c r="Z364" s="184" t="s">
        <v>1464</v>
      </c>
      <c r="AA364" s="168">
        <v>2022</v>
      </c>
      <c r="AB364" s="185">
        <v>1</v>
      </c>
      <c r="AC364" s="185">
        <v>27</v>
      </c>
      <c r="AD364" s="186" t="b">
        <f>IF(ISBLANK(GroupMember[[#This Row],[1. Identifiant interne d’exploitation agricole*]]),"",IF(ISERROR(MATCH(GroupMember[[#This Row],[1. Identifiant interne d’exploitation agricole*]],CertifiedCrop[1. Identifiant interne d’exploitation agricole*],0)),FALSE,TRUE))</f>
        <v>1</v>
      </c>
      <c r="AE364" s="186" t="b">
        <f>IF(ISBLANK(GroupMember[[#This Row],[1. Identifiant interne d’exploitation agricole*]]),"",IF(ISERROR(MATCH(GroupMember[[#This Row],[1. Identifiant interne d’exploitation agricole*]],FarmUnit[1. Identifiant interne d’exploitation agricole*],0)),FALSE,TRUE))</f>
        <v>1</v>
      </c>
      <c r="AF364" s="187" t="str">
        <f t="shared" si="24"/>
        <v>BROU CHRISTIANE KOUASSI</v>
      </c>
      <c r="AG364" s="188" t="str">
        <f t="shared" si="25"/>
        <v>27/1/2022</v>
      </c>
      <c r="AH364" s="189">
        <f t="shared" si="23"/>
        <v>4</v>
      </c>
      <c r="AI364" s="190">
        <f t="shared" si="26"/>
        <v>0</v>
      </c>
    </row>
    <row r="365" spans="1:35" s="191" customFormat="1" ht="13.5" x14ac:dyDescent="0.25">
      <c r="A365" s="151" t="s">
        <v>1882</v>
      </c>
      <c r="B365" s="151" t="s">
        <v>667</v>
      </c>
      <c r="C365" s="151" t="s">
        <v>1882</v>
      </c>
      <c r="D365" s="151" t="s">
        <v>1787</v>
      </c>
      <c r="E365" s="151" t="s">
        <v>669</v>
      </c>
      <c r="F365" s="151" t="s">
        <v>669</v>
      </c>
      <c r="G365" s="151" t="s">
        <v>670</v>
      </c>
      <c r="H365" s="181">
        <v>1.6</v>
      </c>
      <c r="I365" s="164" t="s">
        <v>2405</v>
      </c>
      <c r="J365" s="151">
        <v>1</v>
      </c>
      <c r="K365" s="182">
        <v>2021</v>
      </c>
      <c r="L365" s="151" t="s">
        <v>1883</v>
      </c>
      <c r="M365" s="151" t="s">
        <v>810</v>
      </c>
      <c r="N365" s="183" t="s">
        <v>1884</v>
      </c>
      <c r="O365" s="151" t="s">
        <v>1885</v>
      </c>
      <c r="P365" s="151" t="s">
        <v>674</v>
      </c>
      <c r="Q365" s="182">
        <v>1979</v>
      </c>
      <c r="R365" s="151">
        <v>7</v>
      </c>
      <c r="S365" s="151"/>
      <c r="T365" s="151"/>
      <c r="U365" s="151"/>
      <c r="V365" s="151"/>
      <c r="W365" s="151"/>
      <c r="X365" s="182">
        <v>0</v>
      </c>
      <c r="Y365" s="182">
        <v>0</v>
      </c>
      <c r="Z365" s="184" t="s">
        <v>1464</v>
      </c>
      <c r="AA365" s="168">
        <v>2022</v>
      </c>
      <c r="AB365" s="185">
        <v>2</v>
      </c>
      <c r="AC365" s="185">
        <v>26</v>
      </c>
      <c r="AD365" s="186" t="b">
        <f>IF(ISBLANK(GroupMember[[#This Row],[1. Identifiant interne d’exploitation agricole*]]),"",IF(ISERROR(MATCH(GroupMember[[#This Row],[1. Identifiant interne d’exploitation agricole*]],CertifiedCrop[1. Identifiant interne d’exploitation agricole*],0)),FALSE,TRUE))</f>
        <v>1</v>
      </c>
      <c r="AE365" s="186" t="b">
        <f>IF(ISBLANK(GroupMember[[#This Row],[1. Identifiant interne d’exploitation agricole*]]),"",IF(ISERROR(MATCH(GroupMember[[#This Row],[1. Identifiant interne d’exploitation agricole*]],FarmUnit[1. Identifiant interne d’exploitation agricole*],0)),FALSE,TRUE))</f>
        <v>1</v>
      </c>
      <c r="AF365" s="187" t="str">
        <f t="shared" si="24"/>
        <v>N'GORAN VALERY YAO</v>
      </c>
      <c r="AG365" s="188" t="str">
        <f t="shared" si="25"/>
        <v>26/2/2022</v>
      </c>
      <c r="AH365" s="189">
        <f t="shared" si="23"/>
        <v>5</v>
      </c>
      <c r="AI365" s="190">
        <f t="shared" si="26"/>
        <v>0</v>
      </c>
    </row>
    <row r="366" spans="1:35" s="191" customFormat="1" ht="13.5" x14ac:dyDescent="0.25">
      <c r="A366" s="151" t="s">
        <v>1886</v>
      </c>
      <c r="B366" s="151" t="s">
        <v>667</v>
      </c>
      <c r="C366" s="151" t="s">
        <v>1886</v>
      </c>
      <c r="D366" s="151" t="s">
        <v>1787</v>
      </c>
      <c r="E366" s="151" t="s">
        <v>669</v>
      </c>
      <c r="F366" s="151" t="s">
        <v>669</v>
      </c>
      <c r="G366" s="151" t="s">
        <v>670</v>
      </c>
      <c r="H366" s="181">
        <v>1.22</v>
      </c>
      <c r="I366" s="164" t="s">
        <v>2405</v>
      </c>
      <c r="J366" s="151">
        <v>1</v>
      </c>
      <c r="K366" s="182">
        <v>2021</v>
      </c>
      <c r="L366" s="151" t="s">
        <v>1887</v>
      </c>
      <c r="M366" s="151" t="s">
        <v>841</v>
      </c>
      <c r="N366" s="183" t="s">
        <v>1888</v>
      </c>
      <c r="O366" s="164" t="s">
        <v>2404</v>
      </c>
      <c r="P366" s="151" t="s">
        <v>674</v>
      </c>
      <c r="Q366" s="182">
        <v>1999</v>
      </c>
      <c r="R366" s="151">
        <v>3</v>
      </c>
      <c r="S366" s="151"/>
      <c r="T366" s="151"/>
      <c r="U366" s="151"/>
      <c r="V366" s="151"/>
      <c r="W366" s="151"/>
      <c r="X366" s="182">
        <v>0</v>
      </c>
      <c r="Y366" s="182">
        <v>0</v>
      </c>
      <c r="Z366" s="184" t="s">
        <v>1464</v>
      </c>
      <c r="AA366" s="168">
        <v>2022</v>
      </c>
      <c r="AB366" s="185">
        <v>2</v>
      </c>
      <c r="AC366" s="185">
        <v>2</v>
      </c>
      <c r="AD366" s="186" t="b">
        <f>IF(ISBLANK(GroupMember[[#This Row],[1. Identifiant interne d’exploitation agricole*]]),"",IF(ISERROR(MATCH(GroupMember[[#This Row],[1. Identifiant interne d’exploitation agricole*]],CertifiedCrop[1. Identifiant interne d’exploitation agricole*],0)),FALSE,TRUE))</f>
        <v>1</v>
      </c>
      <c r="AE366" s="186" t="b">
        <f>IF(ISBLANK(GroupMember[[#This Row],[1. Identifiant interne d’exploitation agricole*]]),"",IF(ISERROR(MATCH(GroupMember[[#This Row],[1. Identifiant interne d’exploitation agricole*]],FarmUnit[1. Identifiant interne d’exploitation agricole*],0)),FALSE,TRUE))</f>
        <v>1</v>
      </c>
      <c r="AF366" s="187" t="str">
        <f t="shared" si="24"/>
        <v>CONSTANT KONAN</v>
      </c>
      <c r="AG366" s="188" t="str">
        <f t="shared" si="25"/>
        <v>2/2/2022</v>
      </c>
      <c r="AH366" s="189">
        <f t="shared" si="23"/>
        <v>3</v>
      </c>
      <c r="AI366" s="190">
        <f t="shared" si="26"/>
        <v>0</v>
      </c>
    </row>
    <row r="367" spans="1:35" s="191" customFormat="1" ht="25.5" x14ac:dyDescent="0.25">
      <c r="A367" s="151" t="s">
        <v>1889</v>
      </c>
      <c r="B367" s="151" t="s">
        <v>667</v>
      </c>
      <c r="C367" s="151" t="s">
        <v>1889</v>
      </c>
      <c r="D367" s="151" t="s">
        <v>1787</v>
      </c>
      <c r="E367" s="151" t="s">
        <v>669</v>
      </c>
      <c r="F367" s="151" t="s">
        <v>669</v>
      </c>
      <c r="G367" s="151" t="s">
        <v>670</v>
      </c>
      <c r="H367" s="181">
        <v>7.14</v>
      </c>
      <c r="I367" s="164" t="s">
        <v>2405</v>
      </c>
      <c r="J367" s="151">
        <v>1</v>
      </c>
      <c r="K367" s="182">
        <v>2021</v>
      </c>
      <c r="L367" s="151" t="s">
        <v>1890</v>
      </c>
      <c r="M367" s="151" t="s">
        <v>1202</v>
      </c>
      <c r="N367" s="183" t="s">
        <v>1891</v>
      </c>
      <c r="O367" s="151" t="s">
        <v>1892</v>
      </c>
      <c r="P367" s="151" t="s">
        <v>674</v>
      </c>
      <c r="Q367" s="182">
        <v>1981</v>
      </c>
      <c r="R367" s="151">
        <v>10</v>
      </c>
      <c r="S367" s="151"/>
      <c r="T367" s="151"/>
      <c r="U367" s="151"/>
      <c r="V367" s="151"/>
      <c r="W367" s="151"/>
      <c r="X367" s="182">
        <v>2</v>
      </c>
      <c r="Y367" s="182">
        <v>0</v>
      </c>
      <c r="Z367" s="184" t="s">
        <v>1464</v>
      </c>
      <c r="AA367" s="168">
        <v>2022</v>
      </c>
      <c r="AB367" s="185">
        <v>2</v>
      </c>
      <c r="AC367" s="185">
        <v>1</v>
      </c>
      <c r="AD367" s="186" t="b">
        <f>IF(ISBLANK(GroupMember[[#This Row],[1. Identifiant interne d’exploitation agricole*]]),"",IF(ISERROR(MATCH(GroupMember[[#This Row],[1. Identifiant interne d’exploitation agricole*]],CertifiedCrop[1. Identifiant interne d’exploitation agricole*],0)),FALSE,TRUE))</f>
        <v>1</v>
      </c>
      <c r="AE367" s="186" t="b">
        <f>IF(ISBLANK(GroupMember[[#This Row],[1. Identifiant interne d’exploitation agricole*]]),"",IF(ISERROR(MATCH(GroupMember[[#This Row],[1. Identifiant interne d’exploitation agricole*]],FarmUnit[1. Identifiant interne d’exploitation agricole*],0)),FALSE,TRUE))</f>
        <v>1</v>
      </c>
      <c r="AF367" s="187" t="str">
        <f t="shared" si="24"/>
        <v>HOUABO SAWADOGO</v>
      </c>
      <c r="AG367" s="188" t="str">
        <f t="shared" si="25"/>
        <v>1/2/2022</v>
      </c>
      <c r="AH367" s="189">
        <f t="shared" si="23"/>
        <v>5</v>
      </c>
      <c r="AI367" s="190">
        <f t="shared" si="26"/>
        <v>2</v>
      </c>
    </row>
    <row r="368" spans="1:35" s="191" customFormat="1" ht="13.5" x14ac:dyDescent="0.25">
      <c r="A368" s="151" t="s">
        <v>1893</v>
      </c>
      <c r="B368" s="151" t="s">
        <v>667</v>
      </c>
      <c r="C368" s="151" t="s">
        <v>1893</v>
      </c>
      <c r="D368" s="151" t="s">
        <v>1787</v>
      </c>
      <c r="E368" s="151" t="s">
        <v>669</v>
      </c>
      <c r="F368" s="151" t="s">
        <v>669</v>
      </c>
      <c r="G368" s="151" t="s">
        <v>670</v>
      </c>
      <c r="H368" s="181">
        <v>2.5499999999999998</v>
      </c>
      <c r="I368" s="164" t="s">
        <v>2405</v>
      </c>
      <c r="J368" s="151">
        <v>1</v>
      </c>
      <c r="K368" s="182">
        <v>2021</v>
      </c>
      <c r="L368" s="151" t="s">
        <v>1566</v>
      </c>
      <c r="M368" s="151" t="s">
        <v>827</v>
      </c>
      <c r="N368" s="183" t="s">
        <v>1894</v>
      </c>
      <c r="O368" s="164" t="s">
        <v>2404</v>
      </c>
      <c r="P368" s="151" t="s">
        <v>674</v>
      </c>
      <c r="Q368" s="182">
        <v>1980</v>
      </c>
      <c r="R368" s="151">
        <v>8</v>
      </c>
      <c r="S368" s="151"/>
      <c r="T368" s="151"/>
      <c r="U368" s="151"/>
      <c r="V368" s="151"/>
      <c r="W368" s="151"/>
      <c r="X368" s="182">
        <v>0</v>
      </c>
      <c r="Y368" s="182">
        <v>0</v>
      </c>
      <c r="Z368" s="184" t="s">
        <v>1464</v>
      </c>
      <c r="AA368" s="168">
        <v>2022</v>
      </c>
      <c r="AB368" s="185">
        <v>1</v>
      </c>
      <c r="AC368" s="185">
        <v>5</v>
      </c>
      <c r="AD368" s="186" t="b">
        <f>IF(ISBLANK(GroupMember[[#This Row],[1. Identifiant interne d’exploitation agricole*]]),"",IF(ISERROR(MATCH(GroupMember[[#This Row],[1. Identifiant interne d’exploitation agricole*]],CertifiedCrop[1. Identifiant interne d’exploitation agricole*],0)),FALSE,TRUE))</f>
        <v>1</v>
      </c>
      <c r="AE368" s="186" t="b">
        <f>IF(ISBLANK(GroupMember[[#This Row],[1. Identifiant interne d’exploitation agricole*]]),"",IF(ISERROR(MATCH(GroupMember[[#This Row],[1. Identifiant interne d’exploitation agricole*]],FarmUnit[1. Identifiant interne d’exploitation agricole*],0)),FALSE,TRUE))</f>
        <v>1</v>
      </c>
      <c r="AF368" s="187" t="str">
        <f t="shared" si="24"/>
        <v>BRUNO KOUADIO</v>
      </c>
      <c r="AG368" s="188" t="str">
        <f t="shared" si="25"/>
        <v>5/1/2022</v>
      </c>
      <c r="AH368" s="189">
        <f t="shared" si="23"/>
        <v>5</v>
      </c>
      <c r="AI368" s="190">
        <f t="shared" si="26"/>
        <v>0</v>
      </c>
    </row>
    <row r="369" spans="1:35" s="191" customFormat="1" ht="13.5" x14ac:dyDescent="0.25">
      <c r="A369" s="151" t="s">
        <v>1895</v>
      </c>
      <c r="B369" s="151" t="s">
        <v>667</v>
      </c>
      <c r="C369" s="151" t="s">
        <v>1895</v>
      </c>
      <c r="D369" s="151" t="s">
        <v>1787</v>
      </c>
      <c r="E369" s="151" t="s">
        <v>669</v>
      </c>
      <c r="F369" s="151" t="s">
        <v>669</v>
      </c>
      <c r="G369" s="151" t="s">
        <v>670</v>
      </c>
      <c r="H369" s="181">
        <v>3.31</v>
      </c>
      <c r="I369" s="164" t="s">
        <v>2405</v>
      </c>
      <c r="J369" s="151">
        <v>1</v>
      </c>
      <c r="K369" s="182">
        <v>2021</v>
      </c>
      <c r="L369" s="151" t="s">
        <v>1896</v>
      </c>
      <c r="M369" s="151" t="s">
        <v>810</v>
      </c>
      <c r="N369" s="183" t="s">
        <v>1897</v>
      </c>
      <c r="O369" s="151" t="s">
        <v>1898</v>
      </c>
      <c r="P369" s="151" t="s">
        <v>745</v>
      </c>
      <c r="Q369" s="182">
        <v>1978</v>
      </c>
      <c r="R369" s="151">
        <v>6</v>
      </c>
      <c r="S369" s="151"/>
      <c r="T369" s="151"/>
      <c r="U369" s="151"/>
      <c r="V369" s="151"/>
      <c r="W369" s="151"/>
      <c r="X369" s="182">
        <v>0</v>
      </c>
      <c r="Y369" s="182">
        <v>0</v>
      </c>
      <c r="Z369" s="184" t="s">
        <v>1464</v>
      </c>
      <c r="AA369" s="168">
        <v>2022</v>
      </c>
      <c r="AB369" s="185">
        <v>2</v>
      </c>
      <c r="AC369" s="185">
        <v>1</v>
      </c>
      <c r="AD369" s="186" t="b">
        <f>IF(ISBLANK(GroupMember[[#This Row],[1. Identifiant interne d’exploitation agricole*]]),"",IF(ISERROR(MATCH(GroupMember[[#This Row],[1. Identifiant interne d’exploitation agricole*]],CertifiedCrop[1. Identifiant interne d’exploitation agricole*],0)),FALSE,TRUE))</f>
        <v>1</v>
      </c>
      <c r="AE369" s="186" t="b">
        <f>IF(ISBLANK(GroupMember[[#This Row],[1. Identifiant interne d’exploitation agricole*]]),"",IF(ISERROR(MATCH(GroupMember[[#This Row],[1. Identifiant interne d’exploitation agricole*]],FarmUnit[1. Identifiant interne d’exploitation agricole*],0)),FALSE,TRUE))</f>
        <v>1</v>
      </c>
      <c r="AF369" s="187" t="str">
        <f t="shared" si="24"/>
        <v>AMOIN MARTH YAO</v>
      </c>
      <c r="AG369" s="188" t="str">
        <f t="shared" si="25"/>
        <v>1/2/2022</v>
      </c>
      <c r="AH369" s="189">
        <f t="shared" si="23"/>
        <v>5</v>
      </c>
      <c r="AI369" s="190">
        <f t="shared" si="26"/>
        <v>0</v>
      </c>
    </row>
    <row r="370" spans="1:35" s="191" customFormat="1" ht="13.5" x14ac:dyDescent="0.25">
      <c r="A370" s="151" t="s">
        <v>1899</v>
      </c>
      <c r="B370" s="151" t="s">
        <v>667</v>
      </c>
      <c r="C370" s="151" t="s">
        <v>1899</v>
      </c>
      <c r="D370" s="151" t="s">
        <v>1787</v>
      </c>
      <c r="E370" s="151" t="s">
        <v>669</v>
      </c>
      <c r="F370" s="151" t="s">
        <v>669</v>
      </c>
      <c r="G370" s="151" t="s">
        <v>670</v>
      </c>
      <c r="H370" s="181">
        <v>3.53</v>
      </c>
      <c r="I370" s="164" t="s">
        <v>2405</v>
      </c>
      <c r="J370" s="151">
        <v>1</v>
      </c>
      <c r="K370" s="182">
        <v>2021</v>
      </c>
      <c r="L370" s="151" t="s">
        <v>1900</v>
      </c>
      <c r="M370" s="151" t="s">
        <v>1901</v>
      </c>
      <c r="N370" s="183" t="s">
        <v>1902</v>
      </c>
      <c r="O370" s="151" t="s">
        <v>1903</v>
      </c>
      <c r="P370" s="151" t="s">
        <v>674</v>
      </c>
      <c r="Q370" s="182">
        <v>1984</v>
      </c>
      <c r="R370" s="151">
        <v>10</v>
      </c>
      <c r="S370" s="151"/>
      <c r="T370" s="151"/>
      <c r="U370" s="151"/>
      <c r="V370" s="151"/>
      <c r="W370" s="151"/>
      <c r="X370" s="182">
        <v>0</v>
      </c>
      <c r="Y370" s="182">
        <v>0</v>
      </c>
      <c r="Z370" s="184" t="s">
        <v>1464</v>
      </c>
      <c r="AA370" s="168">
        <v>2022</v>
      </c>
      <c r="AB370" s="185">
        <v>2</v>
      </c>
      <c r="AC370" s="185">
        <v>1</v>
      </c>
      <c r="AD370" s="186" t="b">
        <f>IF(ISBLANK(GroupMember[[#This Row],[1. Identifiant interne d’exploitation agricole*]]),"",IF(ISERROR(MATCH(GroupMember[[#This Row],[1. Identifiant interne d’exploitation agricole*]],CertifiedCrop[1. Identifiant interne d’exploitation agricole*],0)),FALSE,TRUE))</f>
        <v>1</v>
      </c>
      <c r="AE370" s="186" t="b">
        <f>IF(ISBLANK(GroupMember[[#This Row],[1. Identifiant interne d’exploitation agricole*]]),"",IF(ISERROR(MATCH(GroupMember[[#This Row],[1. Identifiant interne d’exploitation agricole*]],FarmUnit[1. Identifiant interne d’exploitation agricole*],0)),FALSE,TRUE))</f>
        <v>1</v>
      </c>
      <c r="AF370" s="187" t="str">
        <f t="shared" si="24"/>
        <v>DANIEL BORIBAKA</v>
      </c>
      <c r="AG370" s="188" t="str">
        <f t="shared" si="25"/>
        <v>1/2/2022</v>
      </c>
      <c r="AH370" s="189">
        <f t="shared" si="23"/>
        <v>5</v>
      </c>
      <c r="AI370" s="190">
        <f t="shared" si="26"/>
        <v>0</v>
      </c>
    </row>
    <row r="371" spans="1:35" s="191" customFormat="1" ht="13.5" x14ac:dyDescent="0.25">
      <c r="A371" s="151" t="s">
        <v>1904</v>
      </c>
      <c r="B371" s="151" t="s">
        <v>667</v>
      </c>
      <c r="C371" s="151" t="s">
        <v>1904</v>
      </c>
      <c r="D371" s="151" t="s">
        <v>1787</v>
      </c>
      <c r="E371" s="151" t="s">
        <v>669</v>
      </c>
      <c r="F371" s="151" t="s">
        <v>669</v>
      </c>
      <c r="G371" s="151" t="s">
        <v>670</v>
      </c>
      <c r="H371" s="181">
        <v>5.27</v>
      </c>
      <c r="I371" s="164" t="s">
        <v>2405</v>
      </c>
      <c r="J371" s="151">
        <v>2</v>
      </c>
      <c r="K371" s="182">
        <v>2021</v>
      </c>
      <c r="L371" s="151" t="s">
        <v>1905</v>
      </c>
      <c r="M371" s="151" t="s">
        <v>1361</v>
      </c>
      <c r="N371" s="183" t="s">
        <v>1906</v>
      </c>
      <c r="O371" s="164" t="s">
        <v>2404</v>
      </c>
      <c r="P371" s="151" t="s">
        <v>745</v>
      </c>
      <c r="Q371" s="182">
        <v>1988</v>
      </c>
      <c r="R371" s="151">
        <v>2</v>
      </c>
      <c r="S371" s="151"/>
      <c r="T371" s="151"/>
      <c r="U371" s="151"/>
      <c r="V371" s="151"/>
      <c r="W371" s="151"/>
      <c r="X371" s="182">
        <v>2</v>
      </c>
      <c r="Y371" s="182">
        <v>0</v>
      </c>
      <c r="Z371" s="184" t="s">
        <v>1464</v>
      </c>
      <c r="AA371" s="168">
        <v>2022</v>
      </c>
      <c r="AB371" s="185">
        <v>2</v>
      </c>
      <c r="AC371" s="185">
        <v>26</v>
      </c>
      <c r="AD371" s="186" t="b">
        <f>IF(ISBLANK(GroupMember[[#This Row],[1. Identifiant interne d’exploitation agricole*]]),"",IF(ISERROR(MATCH(GroupMember[[#This Row],[1. Identifiant interne d’exploitation agricole*]],CertifiedCrop[1. Identifiant interne d’exploitation agricole*],0)),FALSE,TRUE))</f>
        <v>1</v>
      </c>
      <c r="AE371" s="186" t="b">
        <f>IF(ISBLANK(GroupMember[[#This Row],[1. Identifiant interne d’exploitation agricole*]]),"",IF(ISERROR(MATCH(GroupMember[[#This Row],[1. Identifiant interne d’exploitation agricole*]],FarmUnit[1. Identifiant interne d’exploitation agricole*],0)),FALSE,TRUE))</f>
        <v>1</v>
      </c>
      <c r="AF371" s="187" t="str">
        <f t="shared" si="24"/>
        <v>ADJOUA BRIGITTE BROU</v>
      </c>
      <c r="AG371" s="188" t="str">
        <f t="shared" si="25"/>
        <v>26/2/2022</v>
      </c>
      <c r="AH371" s="189">
        <f t="shared" si="23"/>
        <v>5</v>
      </c>
      <c r="AI371" s="190">
        <f t="shared" si="26"/>
        <v>2</v>
      </c>
    </row>
    <row r="372" spans="1:35" s="191" customFormat="1" ht="13.5" x14ac:dyDescent="0.25">
      <c r="A372" s="151" t="s">
        <v>1907</v>
      </c>
      <c r="B372" s="151" t="s">
        <v>667</v>
      </c>
      <c r="C372" s="151" t="s">
        <v>1907</v>
      </c>
      <c r="D372" s="151" t="s">
        <v>1787</v>
      </c>
      <c r="E372" s="151" t="s">
        <v>669</v>
      </c>
      <c r="F372" s="151" t="s">
        <v>669</v>
      </c>
      <c r="G372" s="151" t="s">
        <v>670</v>
      </c>
      <c r="H372" s="181">
        <v>5.72</v>
      </c>
      <c r="I372" s="164" t="s">
        <v>2405</v>
      </c>
      <c r="J372" s="151">
        <v>1</v>
      </c>
      <c r="K372" s="182">
        <v>2021</v>
      </c>
      <c r="L372" s="151" t="s">
        <v>1908</v>
      </c>
      <c r="M372" s="151" t="s">
        <v>1909</v>
      </c>
      <c r="N372" s="183" t="s">
        <v>1910</v>
      </c>
      <c r="O372" s="151" t="s">
        <v>2388</v>
      </c>
      <c r="P372" s="151" t="s">
        <v>674</v>
      </c>
      <c r="Q372" s="182">
        <v>1979</v>
      </c>
      <c r="R372" s="151">
        <v>7</v>
      </c>
      <c r="S372" s="151"/>
      <c r="T372" s="151"/>
      <c r="U372" s="151"/>
      <c r="V372" s="151"/>
      <c r="W372" s="151"/>
      <c r="X372" s="182">
        <v>1</v>
      </c>
      <c r="Y372" s="182">
        <v>0</v>
      </c>
      <c r="Z372" s="184" t="s">
        <v>1464</v>
      </c>
      <c r="AA372" s="168">
        <v>2022</v>
      </c>
      <c r="AB372" s="185">
        <v>1</v>
      </c>
      <c r="AC372" s="185">
        <v>27</v>
      </c>
      <c r="AD372" s="186" t="b">
        <f>IF(ISBLANK(GroupMember[[#This Row],[1. Identifiant interne d’exploitation agricole*]]),"",IF(ISERROR(MATCH(GroupMember[[#This Row],[1. Identifiant interne d’exploitation agricole*]],CertifiedCrop[1. Identifiant interne d’exploitation agricole*],0)),FALSE,TRUE))</f>
        <v>1</v>
      </c>
      <c r="AE372" s="186" t="b">
        <f>IF(ISBLANK(GroupMember[[#This Row],[1. Identifiant interne d’exploitation agricole*]]),"",IF(ISERROR(MATCH(GroupMember[[#This Row],[1. Identifiant interne d’exploitation agricole*]],FarmUnit[1. Identifiant interne d’exploitation agricole*],0)),FALSE,TRUE))</f>
        <v>1</v>
      </c>
      <c r="AF372" s="187" t="str">
        <f t="shared" si="24"/>
        <v>JACQUES AHOUTOU</v>
      </c>
      <c r="AG372" s="188" t="str">
        <f t="shared" si="25"/>
        <v>27/1/2022</v>
      </c>
      <c r="AH372" s="189">
        <f t="shared" si="23"/>
        <v>4</v>
      </c>
      <c r="AI372" s="190">
        <f t="shared" si="26"/>
        <v>1</v>
      </c>
    </row>
    <row r="373" spans="1:35" s="191" customFormat="1" ht="13.5" x14ac:dyDescent="0.25">
      <c r="A373" s="151" t="s">
        <v>1911</v>
      </c>
      <c r="B373" s="151" t="s">
        <v>667</v>
      </c>
      <c r="C373" s="151" t="s">
        <v>1911</v>
      </c>
      <c r="D373" s="151" t="s">
        <v>1787</v>
      </c>
      <c r="E373" s="151" t="s">
        <v>669</v>
      </c>
      <c r="F373" s="151" t="s">
        <v>669</v>
      </c>
      <c r="G373" s="151" t="s">
        <v>670</v>
      </c>
      <c r="H373" s="181">
        <v>4.0819999999999999</v>
      </c>
      <c r="I373" s="164" t="s">
        <v>2405</v>
      </c>
      <c r="J373" s="151">
        <v>1</v>
      </c>
      <c r="K373" s="182">
        <v>2021</v>
      </c>
      <c r="L373" s="151" t="s">
        <v>1912</v>
      </c>
      <c r="M373" s="151" t="s">
        <v>797</v>
      </c>
      <c r="N373" s="183" t="s">
        <v>1913</v>
      </c>
      <c r="O373" s="151" t="s">
        <v>1914</v>
      </c>
      <c r="P373" s="151" t="s">
        <v>745</v>
      </c>
      <c r="Q373" s="182">
        <v>1970</v>
      </c>
      <c r="R373" s="151">
        <v>6</v>
      </c>
      <c r="S373" s="151"/>
      <c r="T373" s="151"/>
      <c r="U373" s="151"/>
      <c r="V373" s="151"/>
      <c r="W373" s="151"/>
      <c r="X373" s="182">
        <v>0</v>
      </c>
      <c r="Y373" s="182">
        <v>0</v>
      </c>
      <c r="Z373" s="184" t="s">
        <v>1464</v>
      </c>
      <c r="AA373" s="168">
        <v>2022</v>
      </c>
      <c r="AB373" s="185">
        <v>2</v>
      </c>
      <c r="AC373" s="185">
        <v>1</v>
      </c>
      <c r="AD373" s="186" t="b">
        <f>IF(ISBLANK(GroupMember[[#This Row],[1. Identifiant interne d’exploitation agricole*]]),"",IF(ISERROR(MATCH(GroupMember[[#This Row],[1. Identifiant interne d’exploitation agricole*]],CertifiedCrop[1. Identifiant interne d’exploitation agricole*],0)),FALSE,TRUE))</f>
        <v>1</v>
      </c>
      <c r="AE373" s="186" t="b">
        <f>IF(ISBLANK(GroupMember[[#This Row],[1. Identifiant interne d’exploitation agricole*]]),"",IF(ISERROR(MATCH(GroupMember[[#This Row],[1. Identifiant interne d’exploitation agricole*]],FarmUnit[1. Identifiant interne d’exploitation agricole*],0)),FALSE,TRUE))</f>
        <v>1</v>
      </c>
      <c r="AF373" s="187" t="str">
        <f t="shared" si="24"/>
        <v>AYA NOELLE KOUAME</v>
      </c>
      <c r="AG373" s="188" t="str">
        <f t="shared" si="25"/>
        <v>1/2/2022</v>
      </c>
      <c r="AH373" s="189">
        <f t="shared" si="23"/>
        <v>5</v>
      </c>
      <c r="AI373" s="190">
        <f t="shared" si="26"/>
        <v>0</v>
      </c>
    </row>
    <row r="374" spans="1:35" s="191" customFormat="1" ht="13.5" x14ac:dyDescent="0.25">
      <c r="A374" s="151" t="s">
        <v>1915</v>
      </c>
      <c r="B374" s="151" t="s">
        <v>667</v>
      </c>
      <c r="C374" s="151" t="s">
        <v>1915</v>
      </c>
      <c r="D374" s="151" t="s">
        <v>1787</v>
      </c>
      <c r="E374" s="151" t="s">
        <v>669</v>
      </c>
      <c r="F374" s="151" t="s">
        <v>669</v>
      </c>
      <c r="G374" s="151" t="s">
        <v>670</v>
      </c>
      <c r="H374" s="181">
        <v>5.32</v>
      </c>
      <c r="I374" s="164" t="s">
        <v>2405</v>
      </c>
      <c r="J374" s="151">
        <v>1</v>
      </c>
      <c r="K374" s="182">
        <v>2021</v>
      </c>
      <c r="L374" s="151" t="s">
        <v>822</v>
      </c>
      <c r="M374" s="151" t="s">
        <v>697</v>
      </c>
      <c r="N374" s="183" t="s">
        <v>1916</v>
      </c>
      <c r="O374" s="151" t="s">
        <v>1917</v>
      </c>
      <c r="P374" s="151" t="s">
        <v>674</v>
      </c>
      <c r="Q374" s="182">
        <v>1957</v>
      </c>
      <c r="R374" s="151">
        <v>9</v>
      </c>
      <c r="S374" s="151" t="s">
        <v>1918</v>
      </c>
      <c r="T374" s="151"/>
      <c r="U374" s="151"/>
      <c r="V374" s="151"/>
      <c r="W374" s="151"/>
      <c r="X374" s="182">
        <v>2</v>
      </c>
      <c r="Y374" s="182">
        <v>0</v>
      </c>
      <c r="Z374" s="184" t="s">
        <v>1464</v>
      </c>
      <c r="AA374" s="168">
        <v>2022</v>
      </c>
      <c r="AB374" s="185">
        <v>2</v>
      </c>
      <c r="AC374" s="185">
        <v>25</v>
      </c>
      <c r="AD374" s="186" t="b">
        <f>IF(ISBLANK(GroupMember[[#This Row],[1. Identifiant interne d’exploitation agricole*]]),"",IF(ISERROR(MATCH(GroupMember[[#This Row],[1. Identifiant interne d’exploitation agricole*]],CertifiedCrop[1. Identifiant interne d’exploitation agricole*],0)),FALSE,TRUE))</f>
        <v>1</v>
      </c>
      <c r="AE374" s="186" t="b">
        <f>IF(ISBLANK(GroupMember[[#This Row],[1. Identifiant interne d’exploitation agricole*]]),"",IF(ISERROR(MATCH(GroupMember[[#This Row],[1. Identifiant interne d’exploitation agricole*]],FarmUnit[1. Identifiant interne d’exploitation agricole*],0)),FALSE,TRUE))</f>
        <v>1</v>
      </c>
      <c r="AF374" s="187" t="str">
        <f t="shared" si="24"/>
        <v>N'GORAN KOUASSI</v>
      </c>
      <c r="AG374" s="188" t="str">
        <f t="shared" si="25"/>
        <v>25/2/2022</v>
      </c>
      <c r="AH374" s="189">
        <f t="shared" si="23"/>
        <v>5</v>
      </c>
      <c r="AI374" s="190">
        <f t="shared" si="26"/>
        <v>2</v>
      </c>
    </row>
    <row r="375" spans="1:35" s="191" customFormat="1" ht="13.5" x14ac:dyDescent="0.25">
      <c r="A375" s="151" t="s">
        <v>1919</v>
      </c>
      <c r="B375" s="151" t="s">
        <v>667</v>
      </c>
      <c r="C375" s="151" t="s">
        <v>1919</v>
      </c>
      <c r="D375" s="151" t="s">
        <v>1787</v>
      </c>
      <c r="E375" s="151" t="s">
        <v>669</v>
      </c>
      <c r="F375" s="151" t="s">
        <v>669</v>
      </c>
      <c r="G375" s="151" t="s">
        <v>670</v>
      </c>
      <c r="H375" s="181">
        <v>2.4</v>
      </c>
      <c r="I375" s="164" t="s">
        <v>2405</v>
      </c>
      <c r="J375" s="151">
        <v>1</v>
      </c>
      <c r="K375" s="182">
        <v>2021</v>
      </c>
      <c r="L375" s="151" t="s">
        <v>1920</v>
      </c>
      <c r="M375" s="151" t="s">
        <v>827</v>
      </c>
      <c r="N375" s="183" t="s">
        <v>1921</v>
      </c>
      <c r="O375" s="164" t="s">
        <v>2404</v>
      </c>
      <c r="P375" s="151" t="s">
        <v>674</v>
      </c>
      <c r="Q375" s="182">
        <v>2004</v>
      </c>
      <c r="R375" s="151">
        <v>6</v>
      </c>
      <c r="S375" s="151"/>
      <c r="T375" s="151"/>
      <c r="U375" s="151"/>
      <c r="V375" s="151"/>
      <c r="W375" s="151"/>
      <c r="X375" s="182">
        <v>0</v>
      </c>
      <c r="Y375" s="182">
        <v>0</v>
      </c>
      <c r="Z375" s="184" t="s">
        <v>1464</v>
      </c>
      <c r="AA375" s="168">
        <v>2022</v>
      </c>
      <c r="AB375" s="185">
        <v>2</v>
      </c>
      <c r="AC375" s="185">
        <v>25</v>
      </c>
      <c r="AD375" s="186" t="b">
        <f>IF(ISBLANK(GroupMember[[#This Row],[1. Identifiant interne d’exploitation agricole*]]),"",IF(ISERROR(MATCH(GroupMember[[#This Row],[1. Identifiant interne d’exploitation agricole*]],CertifiedCrop[1. Identifiant interne d’exploitation agricole*],0)),FALSE,TRUE))</f>
        <v>1</v>
      </c>
      <c r="AE375" s="186" t="b">
        <f>IF(ISBLANK(GroupMember[[#This Row],[1. Identifiant interne d’exploitation agricole*]]),"",IF(ISERROR(MATCH(GroupMember[[#This Row],[1. Identifiant interne d’exploitation agricole*]],FarmUnit[1. Identifiant interne d’exploitation agricole*],0)),FALSE,TRUE))</f>
        <v>1</v>
      </c>
      <c r="AF375" s="187" t="str">
        <f t="shared" si="24"/>
        <v>ULRICH KOUADIO</v>
      </c>
      <c r="AG375" s="188" t="str">
        <f t="shared" si="25"/>
        <v>25/2/2022</v>
      </c>
      <c r="AH375" s="189">
        <f t="shared" si="23"/>
        <v>5</v>
      </c>
      <c r="AI375" s="190">
        <f t="shared" si="26"/>
        <v>0</v>
      </c>
    </row>
    <row r="376" spans="1:35" s="191" customFormat="1" ht="13.5" x14ac:dyDescent="0.25">
      <c r="A376" s="151" t="s">
        <v>1922</v>
      </c>
      <c r="B376" s="151" t="s">
        <v>667</v>
      </c>
      <c r="C376" s="151" t="s">
        <v>1922</v>
      </c>
      <c r="D376" s="151" t="s">
        <v>1787</v>
      </c>
      <c r="E376" s="151" t="s">
        <v>669</v>
      </c>
      <c r="F376" s="151" t="s">
        <v>669</v>
      </c>
      <c r="G376" s="151" t="s">
        <v>670</v>
      </c>
      <c r="H376" s="181">
        <v>3.12</v>
      </c>
      <c r="I376" s="164" t="s">
        <v>2405</v>
      </c>
      <c r="J376" s="151">
        <v>1</v>
      </c>
      <c r="K376" s="182">
        <v>2021</v>
      </c>
      <c r="L376" s="151" t="s">
        <v>1384</v>
      </c>
      <c r="M376" s="151" t="s">
        <v>1923</v>
      </c>
      <c r="N376" s="183" t="s">
        <v>1924</v>
      </c>
      <c r="O376" s="151" t="s">
        <v>1925</v>
      </c>
      <c r="P376" s="151" t="s">
        <v>674</v>
      </c>
      <c r="Q376" s="182">
        <v>1975</v>
      </c>
      <c r="R376" s="151">
        <v>2</v>
      </c>
      <c r="S376" s="151"/>
      <c r="T376" s="151"/>
      <c r="U376" s="151"/>
      <c r="V376" s="151"/>
      <c r="W376" s="151"/>
      <c r="X376" s="182">
        <v>0</v>
      </c>
      <c r="Y376" s="182">
        <v>0</v>
      </c>
      <c r="Z376" s="184" t="s">
        <v>1464</v>
      </c>
      <c r="AA376" s="168">
        <v>2022</v>
      </c>
      <c r="AB376" s="185">
        <v>2</v>
      </c>
      <c r="AC376" s="185">
        <v>23</v>
      </c>
      <c r="AD376" s="186" t="b">
        <f>IF(ISBLANK(GroupMember[[#This Row],[1. Identifiant interne d’exploitation agricole*]]),"",IF(ISERROR(MATCH(GroupMember[[#This Row],[1. Identifiant interne d’exploitation agricole*]],CertifiedCrop[1. Identifiant interne d’exploitation agricole*],0)),FALSE,TRUE))</f>
        <v>1</v>
      </c>
      <c r="AE376" s="186" t="b">
        <f>IF(ISBLANK(GroupMember[[#This Row],[1. Identifiant interne d’exploitation agricole*]]),"",IF(ISERROR(MATCH(GroupMember[[#This Row],[1. Identifiant interne d’exploitation agricole*]],FarmUnit[1. Identifiant interne d’exploitation agricole*],0)),FALSE,TRUE))</f>
        <v>1</v>
      </c>
      <c r="AF376" s="187" t="str">
        <f t="shared" si="24"/>
        <v>ETIENNE PONDO</v>
      </c>
      <c r="AG376" s="188" t="str">
        <f t="shared" si="25"/>
        <v>23/2/2022</v>
      </c>
      <c r="AH376" s="189">
        <f t="shared" si="23"/>
        <v>5</v>
      </c>
      <c r="AI376" s="190">
        <f t="shared" si="26"/>
        <v>0</v>
      </c>
    </row>
    <row r="377" spans="1:35" s="191" customFormat="1" ht="13.5" x14ac:dyDescent="0.25">
      <c r="A377" s="151" t="s">
        <v>1926</v>
      </c>
      <c r="B377" s="151" t="s">
        <v>667</v>
      </c>
      <c r="C377" s="151" t="s">
        <v>1926</v>
      </c>
      <c r="D377" s="151" t="s">
        <v>1787</v>
      </c>
      <c r="E377" s="151" t="s">
        <v>669</v>
      </c>
      <c r="F377" s="151" t="s">
        <v>669</v>
      </c>
      <c r="G377" s="151" t="s">
        <v>670</v>
      </c>
      <c r="H377" s="181">
        <v>1.21</v>
      </c>
      <c r="I377" s="164" t="s">
        <v>2405</v>
      </c>
      <c r="J377" s="151">
        <v>1</v>
      </c>
      <c r="K377" s="182">
        <v>2021</v>
      </c>
      <c r="L377" s="151" t="s">
        <v>797</v>
      </c>
      <c r="M377" s="151" t="s">
        <v>841</v>
      </c>
      <c r="N377" s="183" t="s">
        <v>1927</v>
      </c>
      <c r="O377" s="151" t="s">
        <v>1928</v>
      </c>
      <c r="P377" s="151" t="s">
        <v>674</v>
      </c>
      <c r="Q377" s="182">
        <v>1947</v>
      </c>
      <c r="R377" s="151">
        <v>10</v>
      </c>
      <c r="S377" s="151"/>
      <c r="T377" s="151"/>
      <c r="U377" s="151"/>
      <c r="V377" s="151"/>
      <c r="W377" s="151"/>
      <c r="X377" s="182">
        <v>0</v>
      </c>
      <c r="Y377" s="182">
        <v>0</v>
      </c>
      <c r="Z377" s="184" t="s">
        <v>1464</v>
      </c>
      <c r="AA377" s="168">
        <v>2022</v>
      </c>
      <c r="AB377" s="185">
        <v>2</v>
      </c>
      <c r="AC377" s="185">
        <v>2</v>
      </c>
      <c r="AD377" s="186" t="b">
        <f>IF(ISBLANK(GroupMember[[#This Row],[1. Identifiant interne d’exploitation agricole*]]),"",IF(ISERROR(MATCH(GroupMember[[#This Row],[1. Identifiant interne d’exploitation agricole*]],CertifiedCrop[1. Identifiant interne d’exploitation agricole*],0)),FALSE,TRUE))</f>
        <v>1</v>
      </c>
      <c r="AE377" s="186" t="b">
        <f>IF(ISBLANK(GroupMember[[#This Row],[1. Identifiant interne d’exploitation agricole*]]),"",IF(ISERROR(MATCH(GroupMember[[#This Row],[1. Identifiant interne d’exploitation agricole*]],FarmUnit[1. Identifiant interne d’exploitation agricole*],0)),FALSE,TRUE))</f>
        <v>1</v>
      </c>
      <c r="AF377" s="187" t="str">
        <f t="shared" si="24"/>
        <v>KOUAME KONAN</v>
      </c>
      <c r="AG377" s="188" t="str">
        <f t="shared" si="25"/>
        <v>2/2/2022</v>
      </c>
      <c r="AH377" s="189">
        <f t="shared" si="23"/>
        <v>3</v>
      </c>
      <c r="AI377" s="190">
        <f t="shared" si="26"/>
        <v>0</v>
      </c>
    </row>
    <row r="378" spans="1:35" s="191" customFormat="1" ht="13.5" x14ac:dyDescent="0.25">
      <c r="A378" s="151" t="s">
        <v>1929</v>
      </c>
      <c r="B378" s="151" t="s">
        <v>667</v>
      </c>
      <c r="C378" s="151" t="s">
        <v>1929</v>
      </c>
      <c r="D378" s="151" t="s">
        <v>1787</v>
      </c>
      <c r="E378" s="151" t="s">
        <v>669</v>
      </c>
      <c r="F378" s="151" t="s">
        <v>669</v>
      </c>
      <c r="G378" s="151" t="s">
        <v>670</v>
      </c>
      <c r="H378" s="181">
        <v>1.93</v>
      </c>
      <c r="I378" s="164" t="s">
        <v>2405</v>
      </c>
      <c r="J378" s="151">
        <v>1</v>
      </c>
      <c r="K378" s="182">
        <v>2021</v>
      </c>
      <c r="L378" s="151" t="s">
        <v>1930</v>
      </c>
      <c r="M378" s="151" t="s">
        <v>797</v>
      </c>
      <c r="N378" s="215" t="s">
        <v>2446</v>
      </c>
      <c r="O378" s="164" t="s">
        <v>2404</v>
      </c>
      <c r="P378" s="151" t="s">
        <v>674</v>
      </c>
      <c r="Q378" s="182">
        <v>1989</v>
      </c>
      <c r="R378" s="151">
        <v>3</v>
      </c>
      <c r="S378" s="151"/>
      <c r="T378" s="151"/>
      <c r="U378" s="151"/>
      <c r="V378" s="151"/>
      <c r="W378" s="151"/>
      <c r="X378" s="182">
        <v>0</v>
      </c>
      <c r="Y378" s="182">
        <v>0</v>
      </c>
      <c r="Z378" s="184" t="s">
        <v>1464</v>
      </c>
      <c r="AA378" s="168">
        <v>2022</v>
      </c>
      <c r="AB378" s="185">
        <v>1</v>
      </c>
      <c r="AC378" s="185">
        <v>4</v>
      </c>
      <c r="AD378" s="186" t="b">
        <f>IF(ISBLANK(GroupMember[[#This Row],[1. Identifiant interne d’exploitation agricole*]]),"",IF(ISERROR(MATCH(GroupMember[[#This Row],[1. Identifiant interne d’exploitation agricole*]],CertifiedCrop[1. Identifiant interne d’exploitation agricole*],0)),FALSE,TRUE))</f>
        <v>1</v>
      </c>
      <c r="AE378" s="186" t="b">
        <f>IF(ISBLANK(GroupMember[[#This Row],[1. Identifiant interne d’exploitation agricole*]]),"",IF(ISERROR(MATCH(GroupMember[[#This Row],[1. Identifiant interne d’exploitation agricole*]],FarmUnit[1. Identifiant interne d’exploitation agricole*],0)),FALSE,TRUE))</f>
        <v>1</v>
      </c>
      <c r="AF378" s="187" t="str">
        <f t="shared" si="24"/>
        <v>NOEL KOUAME</v>
      </c>
      <c r="AG378" s="188" t="str">
        <f t="shared" si="25"/>
        <v>4/1/2022</v>
      </c>
      <c r="AH378" s="189">
        <f t="shared" si="23"/>
        <v>5</v>
      </c>
      <c r="AI378" s="190">
        <f t="shared" si="26"/>
        <v>0</v>
      </c>
    </row>
    <row r="379" spans="1:35" s="191" customFormat="1" ht="13.5" x14ac:dyDescent="0.25">
      <c r="A379" s="151" t="s">
        <v>1931</v>
      </c>
      <c r="B379" s="151" t="s">
        <v>667</v>
      </c>
      <c r="C379" s="151" t="s">
        <v>1931</v>
      </c>
      <c r="D379" s="151" t="s">
        <v>1787</v>
      </c>
      <c r="E379" s="151" t="s">
        <v>669</v>
      </c>
      <c r="F379" s="151" t="s">
        <v>669</v>
      </c>
      <c r="G379" s="151" t="s">
        <v>670</v>
      </c>
      <c r="H379" s="181">
        <v>2.0699999999999998</v>
      </c>
      <c r="I379" s="164" t="s">
        <v>2405</v>
      </c>
      <c r="J379" s="151">
        <v>2</v>
      </c>
      <c r="K379" s="182">
        <v>2021</v>
      </c>
      <c r="L379" s="151" t="s">
        <v>1932</v>
      </c>
      <c r="M379" s="151" t="s">
        <v>697</v>
      </c>
      <c r="N379" s="183" t="s">
        <v>1933</v>
      </c>
      <c r="O379" s="151" t="s">
        <v>1934</v>
      </c>
      <c r="P379" s="151" t="s">
        <v>674</v>
      </c>
      <c r="Q379" s="182">
        <v>1979</v>
      </c>
      <c r="R379" s="151">
        <v>5</v>
      </c>
      <c r="S379" s="151"/>
      <c r="T379" s="151"/>
      <c r="U379" s="151"/>
      <c r="V379" s="151"/>
      <c r="W379" s="151"/>
      <c r="X379" s="182">
        <v>0</v>
      </c>
      <c r="Y379" s="182">
        <v>0</v>
      </c>
      <c r="Z379" s="184" t="s">
        <v>1464</v>
      </c>
      <c r="AA379" s="168">
        <v>2022</v>
      </c>
      <c r="AB379" s="185">
        <v>2</v>
      </c>
      <c r="AC379" s="185">
        <v>25</v>
      </c>
      <c r="AD379" s="186" t="b">
        <f>IF(ISBLANK(GroupMember[[#This Row],[1. Identifiant interne d’exploitation agricole*]]),"",IF(ISERROR(MATCH(GroupMember[[#This Row],[1. Identifiant interne d’exploitation agricole*]],CertifiedCrop[1. Identifiant interne d’exploitation agricole*],0)),FALSE,TRUE))</f>
        <v>1</v>
      </c>
      <c r="AE379" s="186" t="b">
        <f>IF(ISBLANK(GroupMember[[#This Row],[1. Identifiant interne d’exploitation agricole*]]),"",IF(ISERROR(MATCH(GroupMember[[#This Row],[1. Identifiant interne d’exploitation agricole*]],FarmUnit[1. Identifiant interne d’exploitation agricole*],0)),FALSE,TRUE))</f>
        <v>1</v>
      </c>
      <c r="AF379" s="187" t="str">
        <f t="shared" si="24"/>
        <v>ALBERT KOUASSI</v>
      </c>
      <c r="AG379" s="188" t="str">
        <f t="shared" si="25"/>
        <v>25/2/2022</v>
      </c>
      <c r="AH379" s="189">
        <f t="shared" si="23"/>
        <v>5</v>
      </c>
      <c r="AI379" s="190">
        <f t="shared" si="26"/>
        <v>0</v>
      </c>
    </row>
    <row r="380" spans="1:35" s="191" customFormat="1" ht="13.5" x14ac:dyDescent="0.25">
      <c r="A380" s="151" t="s">
        <v>1935</v>
      </c>
      <c r="B380" s="151" t="s">
        <v>667</v>
      </c>
      <c r="C380" s="151" t="s">
        <v>1935</v>
      </c>
      <c r="D380" s="151" t="s">
        <v>1787</v>
      </c>
      <c r="E380" s="151" t="s">
        <v>669</v>
      </c>
      <c r="F380" s="151" t="s">
        <v>669</v>
      </c>
      <c r="G380" s="151" t="s">
        <v>670</v>
      </c>
      <c r="H380" s="181">
        <v>2.95</v>
      </c>
      <c r="I380" s="164" t="s">
        <v>2405</v>
      </c>
      <c r="J380" s="151">
        <v>1</v>
      </c>
      <c r="K380" s="182">
        <v>2021</v>
      </c>
      <c r="L380" s="151" t="s">
        <v>832</v>
      </c>
      <c r="M380" s="151" t="s">
        <v>697</v>
      </c>
      <c r="N380" s="183" t="s">
        <v>1936</v>
      </c>
      <c r="O380" s="151" t="s">
        <v>1937</v>
      </c>
      <c r="P380" s="151" t="s">
        <v>674</v>
      </c>
      <c r="Q380" s="182">
        <v>1977</v>
      </c>
      <c r="R380" s="151">
        <v>5</v>
      </c>
      <c r="S380" s="151"/>
      <c r="T380" s="151"/>
      <c r="U380" s="151"/>
      <c r="V380" s="151"/>
      <c r="W380" s="151"/>
      <c r="X380" s="182">
        <v>0</v>
      </c>
      <c r="Y380" s="182">
        <v>0</v>
      </c>
      <c r="Z380" s="184" t="s">
        <v>1464</v>
      </c>
      <c r="AA380" s="168">
        <v>2022</v>
      </c>
      <c r="AB380" s="185">
        <v>2</v>
      </c>
      <c r="AC380" s="185">
        <v>23</v>
      </c>
      <c r="AD380" s="186" t="b">
        <f>IF(ISBLANK(GroupMember[[#This Row],[1. Identifiant interne d’exploitation agricole*]]),"",IF(ISERROR(MATCH(GroupMember[[#This Row],[1. Identifiant interne d’exploitation agricole*]],CertifiedCrop[1. Identifiant interne d’exploitation agricole*],0)),FALSE,TRUE))</f>
        <v>1</v>
      </c>
      <c r="AE380" s="186" t="b">
        <f>IF(ISBLANK(GroupMember[[#This Row],[1. Identifiant interne d’exploitation agricole*]]),"",IF(ISERROR(MATCH(GroupMember[[#This Row],[1. Identifiant interne d’exploitation agricole*]],FarmUnit[1. Identifiant interne d’exploitation agricole*],0)),FALSE,TRUE))</f>
        <v>1</v>
      </c>
      <c r="AF380" s="187" t="str">
        <f t="shared" si="24"/>
        <v>N'GUESSAN KOUASSI</v>
      </c>
      <c r="AG380" s="188" t="str">
        <f t="shared" si="25"/>
        <v>23/2/2022</v>
      </c>
      <c r="AH380" s="189">
        <f t="shared" si="23"/>
        <v>5</v>
      </c>
      <c r="AI380" s="190">
        <f t="shared" si="26"/>
        <v>0</v>
      </c>
    </row>
    <row r="381" spans="1:35" s="191" customFormat="1" ht="13.5" x14ac:dyDescent="0.25">
      <c r="A381" s="151" t="s">
        <v>1938</v>
      </c>
      <c r="B381" s="151" t="s">
        <v>667</v>
      </c>
      <c r="C381" s="151" t="s">
        <v>1938</v>
      </c>
      <c r="D381" s="151" t="s">
        <v>1787</v>
      </c>
      <c r="E381" s="151" t="s">
        <v>669</v>
      </c>
      <c r="F381" s="151" t="s">
        <v>669</v>
      </c>
      <c r="G381" s="151" t="s">
        <v>670</v>
      </c>
      <c r="H381" s="181">
        <v>4.29</v>
      </c>
      <c r="I381" s="164" t="s">
        <v>2405</v>
      </c>
      <c r="J381" s="151">
        <v>2</v>
      </c>
      <c r="K381" s="182">
        <v>2021</v>
      </c>
      <c r="L381" s="151" t="s">
        <v>1461</v>
      </c>
      <c r="M381" s="151" t="s">
        <v>697</v>
      </c>
      <c r="N381" s="183" t="s">
        <v>1939</v>
      </c>
      <c r="O381" s="151" t="s">
        <v>1940</v>
      </c>
      <c r="P381" s="151" t="s">
        <v>674</v>
      </c>
      <c r="Q381" s="182">
        <v>1968</v>
      </c>
      <c r="R381" s="151">
        <v>15</v>
      </c>
      <c r="S381" s="151"/>
      <c r="T381" s="151"/>
      <c r="U381" s="151"/>
      <c r="V381" s="151"/>
      <c r="W381" s="151"/>
      <c r="X381" s="182">
        <v>0</v>
      </c>
      <c r="Y381" s="182">
        <v>0</v>
      </c>
      <c r="Z381" s="184" t="s">
        <v>1464</v>
      </c>
      <c r="AA381" s="168">
        <v>2022</v>
      </c>
      <c r="AB381" s="185">
        <v>2</v>
      </c>
      <c r="AC381" s="185">
        <v>25</v>
      </c>
      <c r="AD381" s="186" t="b">
        <f>IF(ISBLANK(GroupMember[[#This Row],[1. Identifiant interne d’exploitation agricole*]]),"",IF(ISERROR(MATCH(GroupMember[[#This Row],[1. Identifiant interne d’exploitation agricole*]],CertifiedCrop[1. Identifiant interne d’exploitation agricole*],0)),FALSE,TRUE))</f>
        <v>1</v>
      </c>
      <c r="AE381" s="186" t="b">
        <f>IF(ISBLANK(GroupMember[[#This Row],[1. Identifiant interne d’exploitation agricole*]]),"",IF(ISERROR(MATCH(GroupMember[[#This Row],[1. Identifiant interne d’exploitation agricole*]],FarmUnit[1. Identifiant interne d’exploitation agricole*],0)),FALSE,TRUE))</f>
        <v>1</v>
      </c>
      <c r="AF381" s="187" t="str">
        <f t="shared" si="24"/>
        <v>BERTIN KOUASSI</v>
      </c>
      <c r="AG381" s="188" t="str">
        <f t="shared" si="25"/>
        <v>25/2/2022</v>
      </c>
      <c r="AH381" s="189">
        <f t="shared" si="23"/>
        <v>5</v>
      </c>
      <c r="AI381" s="190">
        <f t="shared" si="26"/>
        <v>0</v>
      </c>
    </row>
    <row r="382" spans="1:35" s="191" customFormat="1" ht="13.5" x14ac:dyDescent="0.25">
      <c r="A382" s="151" t="s">
        <v>1941</v>
      </c>
      <c r="B382" s="151" t="s">
        <v>667</v>
      </c>
      <c r="C382" s="151" t="s">
        <v>1941</v>
      </c>
      <c r="D382" s="151" t="s">
        <v>1787</v>
      </c>
      <c r="E382" s="151" t="s">
        <v>669</v>
      </c>
      <c r="F382" s="151" t="s">
        <v>669</v>
      </c>
      <c r="G382" s="151" t="s">
        <v>670</v>
      </c>
      <c r="H382" s="181">
        <v>4.47</v>
      </c>
      <c r="I382" s="164" t="s">
        <v>2405</v>
      </c>
      <c r="J382" s="151">
        <v>1</v>
      </c>
      <c r="K382" s="182">
        <v>2021</v>
      </c>
      <c r="L382" s="151" t="s">
        <v>1942</v>
      </c>
      <c r="M382" s="151" t="s">
        <v>810</v>
      </c>
      <c r="N382" s="164" t="s">
        <v>2404</v>
      </c>
      <c r="O382" s="164" t="s">
        <v>2404</v>
      </c>
      <c r="P382" s="151" t="s">
        <v>674</v>
      </c>
      <c r="Q382" s="182">
        <v>1976</v>
      </c>
      <c r="R382" s="151">
        <v>5</v>
      </c>
      <c r="S382" s="151"/>
      <c r="T382" s="151"/>
      <c r="U382" s="151"/>
      <c r="V382" s="151"/>
      <c r="W382" s="151"/>
      <c r="X382" s="182">
        <v>0</v>
      </c>
      <c r="Y382" s="182">
        <v>0</v>
      </c>
      <c r="Z382" s="184" t="s">
        <v>1464</v>
      </c>
      <c r="AA382" s="168">
        <v>2022</v>
      </c>
      <c r="AB382" s="185">
        <v>2</v>
      </c>
      <c r="AC382" s="185">
        <v>23</v>
      </c>
      <c r="AD382" s="186" t="b">
        <f>IF(ISBLANK(GroupMember[[#This Row],[1. Identifiant interne d’exploitation agricole*]]),"",IF(ISERROR(MATCH(GroupMember[[#This Row],[1. Identifiant interne d’exploitation agricole*]],CertifiedCrop[1. Identifiant interne d’exploitation agricole*],0)),FALSE,TRUE))</f>
        <v>1</v>
      </c>
      <c r="AE382" s="186" t="b">
        <f>IF(ISBLANK(GroupMember[[#This Row],[1. Identifiant interne d’exploitation agricole*]]),"",IF(ISERROR(MATCH(GroupMember[[#This Row],[1. Identifiant interne d’exploitation agricole*]],FarmUnit[1. Identifiant interne d’exploitation agricole*],0)),FALSE,TRUE))</f>
        <v>1</v>
      </c>
      <c r="AF382" s="187" t="str">
        <f t="shared" si="24"/>
        <v>JOACHIN YAO</v>
      </c>
      <c r="AG382" s="188" t="str">
        <f t="shared" si="25"/>
        <v>23/2/2022</v>
      </c>
      <c r="AH382" s="189">
        <f t="shared" si="23"/>
        <v>5</v>
      </c>
      <c r="AI382" s="190">
        <f t="shared" si="26"/>
        <v>0</v>
      </c>
    </row>
    <row r="383" spans="1:35" s="191" customFormat="1" ht="13.5" x14ac:dyDescent="0.25">
      <c r="A383" s="151" t="s">
        <v>1943</v>
      </c>
      <c r="B383" s="151" t="s">
        <v>667</v>
      </c>
      <c r="C383" s="151" t="s">
        <v>1943</v>
      </c>
      <c r="D383" s="151" t="s">
        <v>1787</v>
      </c>
      <c r="E383" s="151" t="s">
        <v>669</v>
      </c>
      <c r="F383" s="151" t="s">
        <v>669</v>
      </c>
      <c r="G383" s="151" t="s">
        <v>670</v>
      </c>
      <c r="H383" s="181">
        <v>3.41</v>
      </c>
      <c r="I383" s="164" t="s">
        <v>2405</v>
      </c>
      <c r="J383" s="151">
        <v>2</v>
      </c>
      <c r="K383" s="182">
        <v>2021</v>
      </c>
      <c r="L383" s="151" t="s">
        <v>1944</v>
      </c>
      <c r="M383" s="151" t="s">
        <v>825</v>
      </c>
      <c r="N383" s="164" t="s">
        <v>2404</v>
      </c>
      <c r="O383" s="164" t="s">
        <v>2404</v>
      </c>
      <c r="P383" s="151" t="s">
        <v>674</v>
      </c>
      <c r="Q383" s="182">
        <v>1966</v>
      </c>
      <c r="R383" s="151">
        <v>3</v>
      </c>
      <c r="S383" s="151"/>
      <c r="T383" s="151"/>
      <c r="U383" s="151"/>
      <c r="V383" s="151"/>
      <c r="W383" s="151"/>
      <c r="X383" s="182">
        <v>0</v>
      </c>
      <c r="Y383" s="182">
        <v>0</v>
      </c>
      <c r="Z383" s="184" t="s">
        <v>1464</v>
      </c>
      <c r="AA383" s="168">
        <v>2022</v>
      </c>
      <c r="AB383" s="185">
        <v>1</v>
      </c>
      <c r="AC383" s="185">
        <v>5</v>
      </c>
      <c r="AD383" s="186" t="b">
        <f>IF(ISBLANK(GroupMember[[#This Row],[1. Identifiant interne d’exploitation agricole*]]),"",IF(ISERROR(MATCH(GroupMember[[#This Row],[1. Identifiant interne d’exploitation agricole*]],CertifiedCrop[1. Identifiant interne d’exploitation agricole*],0)),FALSE,TRUE))</f>
        <v>1</v>
      </c>
      <c r="AE383" s="186" t="b">
        <f>IF(ISBLANK(GroupMember[[#This Row],[1. Identifiant interne d’exploitation agricole*]]),"",IF(ISERROR(MATCH(GroupMember[[#This Row],[1. Identifiant interne d’exploitation agricole*]],FarmUnit[1. Identifiant interne d’exploitation agricole*],0)),FALSE,TRUE))</f>
        <v>1</v>
      </c>
      <c r="AF383" s="187" t="str">
        <f t="shared" si="24"/>
        <v>DECOS KOUAKOU</v>
      </c>
      <c r="AG383" s="188" t="str">
        <f t="shared" si="25"/>
        <v>5/1/2022</v>
      </c>
      <c r="AH383" s="189">
        <f t="shared" si="23"/>
        <v>5</v>
      </c>
      <c r="AI383" s="190">
        <f t="shared" si="26"/>
        <v>0</v>
      </c>
    </row>
    <row r="384" spans="1:35" s="191" customFormat="1" ht="13.5" x14ac:dyDescent="0.25">
      <c r="A384" s="151" t="s">
        <v>1945</v>
      </c>
      <c r="B384" s="151" t="s">
        <v>667</v>
      </c>
      <c r="C384" s="151" t="s">
        <v>1945</v>
      </c>
      <c r="D384" s="151" t="s">
        <v>1946</v>
      </c>
      <c r="E384" s="151" t="s">
        <v>669</v>
      </c>
      <c r="F384" s="151" t="s">
        <v>669</v>
      </c>
      <c r="G384" s="151" t="s">
        <v>670</v>
      </c>
      <c r="H384" s="181">
        <v>1.33</v>
      </c>
      <c r="I384" s="164" t="s">
        <v>2405</v>
      </c>
      <c r="J384" s="151">
        <v>1</v>
      </c>
      <c r="K384" s="182">
        <v>2021</v>
      </c>
      <c r="L384" s="151" t="s">
        <v>1947</v>
      </c>
      <c r="M384" s="151" t="s">
        <v>1948</v>
      </c>
      <c r="N384" s="183" t="s">
        <v>1949</v>
      </c>
      <c r="O384" s="151" t="s">
        <v>1950</v>
      </c>
      <c r="P384" s="151" t="s">
        <v>674</v>
      </c>
      <c r="Q384" s="182">
        <v>1991</v>
      </c>
      <c r="R384" s="151">
        <v>5</v>
      </c>
      <c r="S384" s="151"/>
      <c r="T384" s="151"/>
      <c r="U384" s="151"/>
      <c r="V384" s="151"/>
      <c r="W384" s="151"/>
      <c r="X384" s="182">
        <v>0</v>
      </c>
      <c r="Y384" s="182">
        <v>0</v>
      </c>
      <c r="Z384" s="184" t="s">
        <v>776</v>
      </c>
      <c r="AA384" s="168">
        <v>2022</v>
      </c>
      <c r="AB384" s="185">
        <v>1</v>
      </c>
      <c r="AC384" s="185">
        <v>27</v>
      </c>
      <c r="AD384" s="186" t="b">
        <f>IF(ISBLANK(GroupMember[[#This Row],[1. Identifiant interne d’exploitation agricole*]]),"",IF(ISERROR(MATCH(GroupMember[[#This Row],[1. Identifiant interne d’exploitation agricole*]],CertifiedCrop[1. Identifiant interne d’exploitation agricole*],0)),FALSE,TRUE))</f>
        <v>1</v>
      </c>
      <c r="AE384" s="186" t="b">
        <f>IF(ISBLANK(GroupMember[[#This Row],[1. Identifiant interne d’exploitation agricole*]]),"",IF(ISERROR(MATCH(GroupMember[[#This Row],[1. Identifiant interne d’exploitation agricole*]],FarmUnit[1. Identifiant interne d’exploitation agricole*],0)),FALSE,TRUE))</f>
        <v>1</v>
      </c>
      <c r="AF384" s="187" t="str">
        <f t="shared" si="24"/>
        <v>STEPHANE SOLOUA</v>
      </c>
      <c r="AG384" s="188" t="str">
        <f t="shared" si="25"/>
        <v>27/1/2022</v>
      </c>
      <c r="AH384" s="189">
        <f t="shared" si="23"/>
        <v>4</v>
      </c>
      <c r="AI384" s="190">
        <f t="shared" si="26"/>
        <v>0</v>
      </c>
    </row>
    <row r="385" spans="1:35" s="191" customFormat="1" ht="13.5" x14ac:dyDescent="0.25">
      <c r="A385" s="151" t="s">
        <v>1951</v>
      </c>
      <c r="B385" s="151" t="s">
        <v>667</v>
      </c>
      <c r="C385" s="151" t="s">
        <v>1951</v>
      </c>
      <c r="D385" s="151" t="s">
        <v>1946</v>
      </c>
      <c r="E385" s="151" t="s">
        <v>669</v>
      </c>
      <c r="F385" s="151" t="s">
        <v>669</v>
      </c>
      <c r="G385" s="151" t="s">
        <v>670</v>
      </c>
      <c r="H385" s="181">
        <v>2.5299999999999998</v>
      </c>
      <c r="I385" s="164" t="s">
        <v>2405</v>
      </c>
      <c r="J385" s="151">
        <v>1</v>
      </c>
      <c r="K385" s="182">
        <v>2021</v>
      </c>
      <c r="L385" s="151" t="s">
        <v>1952</v>
      </c>
      <c r="M385" s="151" t="s">
        <v>1948</v>
      </c>
      <c r="N385" s="183" t="s">
        <v>1953</v>
      </c>
      <c r="O385" s="151" t="s">
        <v>1954</v>
      </c>
      <c r="P385" s="151" t="s">
        <v>674</v>
      </c>
      <c r="Q385" s="182">
        <v>1960</v>
      </c>
      <c r="R385" s="151">
        <v>4</v>
      </c>
      <c r="S385" s="151"/>
      <c r="T385" s="151"/>
      <c r="U385" s="151"/>
      <c r="V385" s="151"/>
      <c r="W385" s="151"/>
      <c r="X385" s="182">
        <v>0</v>
      </c>
      <c r="Y385" s="182">
        <v>0</v>
      </c>
      <c r="Z385" s="184" t="s">
        <v>776</v>
      </c>
      <c r="AA385" s="168">
        <v>2022</v>
      </c>
      <c r="AB385" s="185">
        <v>1</v>
      </c>
      <c r="AC385" s="185">
        <v>5</v>
      </c>
      <c r="AD385" s="186" t="b">
        <f>IF(ISBLANK(GroupMember[[#This Row],[1. Identifiant interne d’exploitation agricole*]]),"",IF(ISERROR(MATCH(GroupMember[[#This Row],[1. Identifiant interne d’exploitation agricole*]],CertifiedCrop[1. Identifiant interne d’exploitation agricole*],0)),FALSE,TRUE))</f>
        <v>1</v>
      </c>
      <c r="AE385" s="186" t="b">
        <f>IF(ISBLANK(GroupMember[[#This Row],[1. Identifiant interne d’exploitation agricole*]]),"",IF(ISERROR(MATCH(GroupMember[[#This Row],[1. Identifiant interne d’exploitation agricole*]],FarmUnit[1. Identifiant interne d’exploitation agricole*],0)),FALSE,TRUE))</f>
        <v>1</v>
      </c>
      <c r="AF385" s="187" t="str">
        <f t="shared" si="24"/>
        <v>SAMUEL SOLOUA</v>
      </c>
      <c r="AG385" s="188" t="str">
        <f t="shared" si="25"/>
        <v>5/1/2022</v>
      </c>
      <c r="AH385" s="189">
        <f t="shared" si="23"/>
        <v>5</v>
      </c>
      <c r="AI385" s="190">
        <f t="shared" si="26"/>
        <v>0</v>
      </c>
    </row>
    <row r="386" spans="1:35" s="191" customFormat="1" ht="13.5" x14ac:dyDescent="0.25">
      <c r="A386" s="151" t="s">
        <v>1955</v>
      </c>
      <c r="B386" s="151" t="s">
        <v>667</v>
      </c>
      <c r="C386" s="151" t="s">
        <v>1955</v>
      </c>
      <c r="D386" s="151" t="s">
        <v>1946</v>
      </c>
      <c r="E386" s="151" t="s">
        <v>669</v>
      </c>
      <c r="F386" s="151" t="s">
        <v>669</v>
      </c>
      <c r="G386" s="151" t="s">
        <v>670</v>
      </c>
      <c r="H386" s="181">
        <v>2.25</v>
      </c>
      <c r="I386" s="164" t="s">
        <v>2405</v>
      </c>
      <c r="J386" s="151">
        <v>1</v>
      </c>
      <c r="K386" s="182">
        <v>2021</v>
      </c>
      <c r="L386" s="151" t="s">
        <v>1956</v>
      </c>
      <c r="M386" s="151" t="s">
        <v>1957</v>
      </c>
      <c r="N386" s="183" t="s">
        <v>1958</v>
      </c>
      <c r="O386" s="151" t="s">
        <v>1959</v>
      </c>
      <c r="P386" s="151" t="s">
        <v>674</v>
      </c>
      <c r="Q386" s="182">
        <v>1964</v>
      </c>
      <c r="R386" s="151">
        <v>12</v>
      </c>
      <c r="S386" s="151"/>
      <c r="T386" s="151"/>
      <c r="U386" s="151"/>
      <c r="V386" s="151"/>
      <c r="W386" s="151"/>
      <c r="X386" s="182">
        <v>0</v>
      </c>
      <c r="Y386" s="182">
        <v>0</v>
      </c>
      <c r="Z386" s="184" t="s">
        <v>776</v>
      </c>
      <c r="AA386" s="168">
        <v>2022</v>
      </c>
      <c r="AB386" s="185">
        <v>2</v>
      </c>
      <c r="AC386" s="185">
        <v>24</v>
      </c>
      <c r="AD386" s="186" t="b">
        <f>IF(ISBLANK(GroupMember[[#This Row],[1. Identifiant interne d’exploitation agricole*]]),"",IF(ISERROR(MATCH(GroupMember[[#This Row],[1. Identifiant interne d’exploitation agricole*]],CertifiedCrop[1. Identifiant interne d’exploitation agricole*],0)),FALSE,TRUE))</f>
        <v>1</v>
      </c>
      <c r="AE386" s="186" t="b">
        <f>IF(ISBLANK(GroupMember[[#This Row],[1. Identifiant interne d’exploitation agricole*]]),"",IF(ISERROR(MATCH(GroupMember[[#This Row],[1. Identifiant interne d’exploitation agricole*]],FarmUnit[1. Identifiant interne d’exploitation agricole*],0)),FALSE,TRUE))</f>
        <v>1</v>
      </c>
      <c r="AF386" s="187" t="str">
        <f t="shared" si="24"/>
        <v>ANICET ZAPRE</v>
      </c>
      <c r="AG386" s="188" t="str">
        <f t="shared" si="25"/>
        <v>24/2/2022</v>
      </c>
      <c r="AH386" s="189">
        <f t="shared" si="23"/>
        <v>5</v>
      </c>
      <c r="AI386" s="190">
        <f t="shared" si="26"/>
        <v>0</v>
      </c>
    </row>
    <row r="387" spans="1:35" s="191" customFormat="1" ht="13.5" x14ac:dyDescent="0.25">
      <c r="A387" s="151" t="s">
        <v>1960</v>
      </c>
      <c r="B387" s="151" t="s">
        <v>667</v>
      </c>
      <c r="C387" s="151" t="s">
        <v>1960</v>
      </c>
      <c r="D387" s="151" t="s">
        <v>1946</v>
      </c>
      <c r="E387" s="151" t="s">
        <v>669</v>
      </c>
      <c r="F387" s="151" t="s">
        <v>669</v>
      </c>
      <c r="G387" s="151" t="s">
        <v>670</v>
      </c>
      <c r="H387" s="181">
        <v>4.1399999999999997</v>
      </c>
      <c r="I387" s="164" t="s">
        <v>2405</v>
      </c>
      <c r="J387" s="151">
        <v>2</v>
      </c>
      <c r="K387" s="182">
        <v>2021</v>
      </c>
      <c r="L387" s="151" t="s">
        <v>1961</v>
      </c>
      <c r="M387" s="151" t="s">
        <v>1962</v>
      </c>
      <c r="N387" s="183" t="s">
        <v>1963</v>
      </c>
      <c r="O387" s="151" t="s">
        <v>1964</v>
      </c>
      <c r="P387" s="151" t="s">
        <v>674</v>
      </c>
      <c r="Q387" s="182">
        <v>1974</v>
      </c>
      <c r="R387" s="151">
        <v>10</v>
      </c>
      <c r="S387" s="151"/>
      <c r="T387" s="151"/>
      <c r="U387" s="151"/>
      <c r="V387" s="151"/>
      <c r="W387" s="151"/>
      <c r="X387" s="182">
        <v>0</v>
      </c>
      <c r="Y387" s="182">
        <v>0</v>
      </c>
      <c r="Z387" s="184" t="s">
        <v>776</v>
      </c>
      <c r="AA387" s="168">
        <v>2022</v>
      </c>
      <c r="AB387" s="185">
        <v>1</v>
      </c>
      <c r="AC387" s="185">
        <v>4</v>
      </c>
      <c r="AD387" s="186" t="b">
        <f>IF(ISBLANK(GroupMember[[#This Row],[1. Identifiant interne d’exploitation agricole*]]),"",IF(ISERROR(MATCH(GroupMember[[#This Row],[1. Identifiant interne d’exploitation agricole*]],CertifiedCrop[1. Identifiant interne d’exploitation agricole*],0)),FALSE,TRUE))</f>
        <v>1</v>
      </c>
      <c r="AE387" s="186" t="b">
        <f>IF(ISBLANK(GroupMember[[#This Row],[1. Identifiant interne d’exploitation agricole*]]),"",IF(ISERROR(MATCH(GroupMember[[#This Row],[1. Identifiant interne d’exploitation agricole*]],FarmUnit[1. Identifiant interne d’exploitation agricole*],0)),FALSE,TRUE))</f>
        <v>1</v>
      </c>
      <c r="AF387" s="187" t="str">
        <f t="shared" si="24"/>
        <v>BI TOH  TRAYE</v>
      </c>
      <c r="AG387" s="188" t="str">
        <f t="shared" si="25"/>
        <v>4/1/2022</v>
      </c>
      <c r="AH387" s="189">
        <f t="shared" ref="AH387:AH450" si="27">COUNTIFS(Z:Z,Z387,AG:AG,AG387)</f>
        <v>5</v>
      </c>
      <c r="AI387" s="190">
        <f t="shared" si="26"/>
        <v>0</v>
      </c>
    </row>
    <row r="388" spans="1:35" s="191" customFormat="1" ht="13.5" x14ac:dyDescent="0.25">
      <c r="A388" s="151" t="s">
        <v>1965</v>
      </c>
      <c r="B388" s="151" t="s">
        <v>667</v>
      </c>
      <c r="C388" s="151" t="s">
        <v>1965</v>
      </c>
      <c r="D388" s="151" t="s">
        <v>1946</v>
      </c>
      <c r="E388" s="151" t="s">
        <v>669</v>
      </c>
      <c r="F388" s="151" t="s">
        <v>669</v>
      </c>
      <c r="G388" s="151" t="s">
        <v>670</v>
      </c>
      <c r="H388" s="181">
        <v>1.62</v>
      </c>
      <c r="I388" s="164" t="s">
        <v>2405</v>
      </c>
      <c r="J388" s="151">
        <v>1</v>
      </c>
      <c r="K388" s="182">
        <v>2021</v>
      </c>
      <c r="L388" s="151" t="s">
        <v>1944</v>
      </c>
      <c r="M388" s="151" t="s">
        <v>702</v>
      </c>
      <c r="N388" s="183" t="s">
        <v>1966</v>
      </c>
      <c r="O388" s="164" t="s">
        <v>2404</v>
      </c>
      <c r="P388" s="151" t="s">
        <v>674</v>
      </c>
      <c r="Q388" s="182">
        <v>1973</v>
      </c>
      <c r="R388" s="151">
        <v>4</v>
      </c>
      <c r="S388" s="151"/>
      <c r="T388" s="151"/>
      <c r="U388" s="151"/>
      <c r="V388" s="151"/>
      <c r="W388" s="151"/>
      <c r="X388" s="182">
        <v>0</v>
      </c>
      <c r="Y388" s="182">
        <v>0</v>
      </c>
      <c r="Z388" s="184" t="s">
        <v>776</v>
      </c>
      <c r="AA388" s="168">
        <v>2022</v>
      </c>
      <c r="AB388" s="185">
        <v>2</v>
      </c>
      <c r="AC388" s="185">
        <v>26</v>
      </c>
      <c r="AD388" s="186" t="b">
        <f>IF(ISBLANK(GroupMember[[#This Row],[1. Identifiant interne d’exploitation agricole*]]),"",IF(ISERROR(MATCH(GroupMember[[#This Row],[1. Identifiant interne d’exploitation agricole*]],CertifiedCrop[1. Identifiant interne d’exploitation agricole*],0)),FALSE,TRUE))</f>
        <v>1</v>
      </c>
      <c r="AE388" s="186" t="b">
        <f>IF(ISBLANK(GroupMember[[#This Row],[1. Identifiant interne d’exploitation agricole*]]),"",IF(ISERROR(MATCH(GroupMember[[#This Row],[1. Identifiant interne d’exploitation agricole*]],FarmUnit[1. Identifiant interne d’exploitation agricole*],0)),FALSE,TRUE))</f>
        <v>1</v>
      </c>
      <c r="AF388" s="187" t="str">
        <f t="shared" si="24"/>
        <v>DECOS KOFFI</v>
      </c>
      <c r="AG388" s="188" t="str">
        <f t="shared" si="25"/>
        <v>26/2/2022</v>
      </c>
      <c r="AH388" s="189">
        <f t="shared" si="27"/>
        <v>5</v>
      </c>
      <c r="AI388" s="190">
        <f t="shared" si="26"/>
        <v>0</v>
      </c>
    </row>
    <row r="389" spans="1:35" s="191" customFormat="1" ht="13.5" x14ac:dyDescent="0.25">
      <c r="A389" s="151" t="s">
        <v>1967</v>
      </c>
      <c r="B389" s="151" t="s">
        <v>667</v>
      </c>
      <c r="C389" s="151" t="s">
        <v>1967</v>
      </c>
      <c r="D389" s="151" t="s">
        <v>1946</v>
      </c>
      <c r="E389" s="151" t="s">
        <v>669</v>
      </c>
      <c r="F389" s="151" t="s">
        <v>669</v>
      </c>
      <c r="G389" s="151" t="s">
        <v>670</v>
      </c>
      <c r="H389" s="181">
        <v>1.1100000000000001</v>
      </c>
      <c r="I389" s="164" t="s">
        <v>2405</v>
      </c>
      <c r="J389" s="151">
        <v>1</v>
      </c>
      <c r="K389" s="182">
        <v>2021</v>
      </c>
      <c r="L389" s="151" t="s">
        <v>1372</v>
      </c>
      <c r="M389" s="151" t="s">
        <v>1968</v>
      </c>
      <c r="N389" s="183" t="s">
        <v>1969</v>
      </c>
      <c r="O389" s="164" t="s">
        <v>2404</v>
      </c>
      <c r="P389" s="151" t="s">
        <v>674</v>
      </c>
      <c r="Q389" s="182">
        <v>1981</v>
      </c>
      <c r="R389" s="151">
        <v>6</v>
      </c>
      <c r="S389" s="151"/>
      <c r="T389" s="151"/>
      <c r="U389" s="151"/>
      <c r="V389" s="151"/>
      <c r="W389" s="151"/>
      <c r="X389" s="182">
        <v>0</v>
      </c>
      <c r="Y389" s="182">
        <v>0</v>
      </c>
      <c r="Z389" s="184" t="s">
        <v>776</v>
      </c>
      <c r="AA389" s="168">
        <v>2022</v>
      </c>
      <c r="AB389" s="185">
        <v>1</v>
      </c>
      <c r="AC389" s="185">
        <v>5</v>
      </c>
      <c r="AD389" s="186" t="b">
        <f>IF(ISBLANK(GroupMember[[#This Row],[1. Identifiant interne d’exploitation agricole*]]),"",IF(ISERROR(MATCH(GroupMember[[#This Row],[1. Identifiant interne d’exploitation agricole*]],CertifiedCrop[1. Identifiant interne d’exploitation agricole*],0)),FALSE,TRUE))</f>
        <v>1</v>
      </c>
      <c r="AE389" s="186" t="b">
        <f>IF(ISBLANK(GroupMember[[#This Row],[1. Identifiant interne d’exploitation agricole*]]),"",IF(ISERROR(MATCH(GroupMember[[#This Row],[1. Identifiant interne d’exploitation agricole*]],FarmUnit[1. Identifiant interne d’exploitation agricole*],0)),FALSE,TRUE))</f>
        <v>1</v>
      </c>
      <c r="AF389" s="187" t="str">
        <f t="shared" si="24"/>
        <v>EMMANUEL MADIEGA</v>
      </c>
      <c r="AG389" s="188" t="str">
        <f t="shared" si="25"/>
        <v>5/1/2022</v>
      </c>
      <c r="AH389" s="189">
        <f t="shared" si="27"/>
        <v>5</v>
      </c>
      <c r="AI389" s="190">
        <f t="shared" si="26"/>
        <v>0</v>
      </c>
    </row>
    <row r="390" spans="1:35" s="191" customFormat="1" ht="13.5" x14ac:dyDescent="0.25">
      <c r="A390" s="151" t="s">
        <v>1970</v>
      </c>
      <c r="B390" s="151" t="s">
        <v>667</v>
      </c>
      <c r="C390" s="151" t="s">
        <v>1970</v>
      </c>
      <c r="D390" s="151" t="s">
        <v>1946</v>
      </c>
      <c r="E390" s="151" t="s">
        <v>669</v>
      </c>
      <c r="F390" s="151" t="s">
        <v>669</v>
      </c>
      <c r="G390" s="151" t="s">
        <v>670</v>
      </c>
      <c r="H390" s="181">
        <v>0.75</v>
      </c>
      <c r="I390" s="164" t="s">
        <v>2405</v>
      </c>
      <c r="J390" s="151">
        <v>1</v>
      </c>
      <c r="K390" s="182">
        <v>2021</v>
      </c>
      <c r="L390" s="151" t="s">
        <v>1971</v>
      </c>
      <c r="M390" s="151" t="s">
        <v>1972</v>
      </c>
      <c r="N390" s="183" t="s">
        <v>1973</v>
      </c>
      <c r="O390" s="151" t="s">
        <v>1974</v>
      </c>
      <c r="P390" s="151" t="s">
        <v>674</v>
      </c>
      <c r="Q390" s="182">
        <v>1972</v>
      </c>
      <c r="R390" s="151">
        <v>8</v>
      </c>
      <c r="S390" s="151"/>
      <c r="T390" s="151"/>
      <c r="U390" s="151"/>
      <c r="V390" s="151"/>
      <c r="W390" s="151"/>
      <c r="X390" s="182">
        <v>0</v>
      </c>
      <c r="Y390" s="182">
        <v>0</v>
      </c>
      <c r="Z390" s="184" t="s">
        <v>776</v>
      </c>
      <c r="AA390" s="168">
        <v>2022</v>
      </c>
      <c r="AB390" s="185">
        <v>2</v>
      </c>
      <c r="AC390" s="185">
        <v>25</v>
      </c>
      <c r="AD390" s="186" t="b">
        <f>IF(ISBLANK(GroupMember[[#This Row],[1. Identifiant interne d’exploitation agricole*]]),"",IF(ISERROR(MATCH(GroupMember[[#This Row],[1. Identifiant interne d’exploitation agricole*]],CertifiedCrop[1. Identifiant interne d’exploitation agricole*],0)),FALSE,TRUE))</f>
        <v>1</v>
      </c>
      <c r="AE390" s="186" t="b">
        <f>IF(ISBLANK(GroupMember[[#This Row],[1. Identifiant interne d’exploitation agricole*]]),"",IF(ISERROR(MATCH(GroupMember[[#This Row],[1. Identifiant interne d’exploitation agricole*]],FarmUnit[1. Identifiant interne d’exploitation agricole*],0)),FALSE,TRUE))</f>
        <v>1</v>
      </c>
      <c r="AF390" s="187" t="str">
        <f t="shared" si="24"/>
        <v>GALLIA YOUAN BI</v>
      </c>
      <c r="AG390" s="188" t="str">
        <f t="shared" si="25"/>
        <v>25/2/2022</v>
      </c>
      <c r="AH390" s="189">
        <f t="shared" si="27"/>
        <v>5</v>
      </c>
      <c r="AI390" s="190">
        <f t="shared" si="26"/>
        <v>0</v>
      </c>
    </row>
    <row r="391" spans="1:35" s="191" customFormat="1" ht="13.5" x14ac:dyDescent="0.25">
      <c r="A391" s="151" t="s">
        <v>1975</v>
      </c>
      <c r="B391" s="151" t="s">
        <v>667</v>
      </c>
      <c r="C391" s="151" t="s">
        <v>1975</v>
      </c>
      <c r="D391" s="151" t="s">
        <v>1946</v>
      </c>
      <c r="E391" s="151" t="s">
        <v>669</v>
      </c>
      <c r="F391" s="151" t="s">
        <v>669</v>
      </c>
      <c r="G391" s="151" t="s">
        <v>670</v>
      </c>
      <c r="H391" s="181">
        <v>1.92</v>
      </c>
      <c r="I391" s="164" t="s">
        <v>2405</v>
      </c>
      <c r="J391" s="151">
        <v>2</v>
      </c>
      <c r="K391" s="182">
        <v>2021</v>
      </c>
      <c r="L391" s="151" t="s">
        <v>1976</v>
      </c>
      <c r="M391" s="151" t="s">
        <v>1552</v>
      </c>
      <c r="N391" s="183" t="s">
        <v>1977</v>
      </c>
      <c r="O391" s="151" t="s">
        <v>1978</v>
      </c>
      <c r="P391" s="151" t="s">
        <v>674</v>
      </c>
      <c r="Q391" s="182">
        <v>1964</v>
      </c>
      <c r="R391" s="151">
        <v>7</v>
      </c>
      <c r="S391" s="151"/>
      <c r="T391" s="151"/>
      <c r="U391" s="151"/>
      <c r="V391" s="151"/>
      <c r="W391" s="151"/>
      <c r="X391" s="182">
        <v>0</v>
      </c>
      <c r="Y391" s="182">
        <v>0</v>
      </c>
      <c r="Z391" s="184" t="s">
        <v>776</v>
      </c>
      <c r="AA391" s="168">
        <v>2022</v>
      </c>
      <c r="AB391" s="185">
        <v>1</v>
      </c>
      <c r="AC391" s="185">
        <v>4</v>
      </c>
      <c r="AD391" s="186" t="b">
        <f>IF(ISBLANK(GroupMember[[#This Row],[1. Identifiant interne d’exploitation agricole*]]),"",IF(ISERROR(MATCH(GroupMember[[#This Row],[1. Identifiant interne d’exploitation agricole*]],CertifiedCrop[1. Identifiant interne d’exploitation agricole*],0)),FALSE,TRUE))</f>
        <v>1</v>
      </c>
      <c r="AE391" s="186" t="b">
        <f>IF(ISBLANK(GroupMember[[#This Row],[1. Identifiant interne d’exploitation agricole*]]),"",IF(ISERROR(MATCH(GroupMember[[#This Row],[1. Identifiant interne d’exploitation agricole*]],FarmUnit[1. Identifiant interne d’exploitation agricole*],0)),FALSE,TRUE))</f>
        <v>1</v>
      </c>
      <c r="AF391" s="187" t="str">
        <f t="shared" si="24"/>
        <v>ZIRIGO KOUYO</v>
      </c>
      <c r="AG391" s="188" t="str">
        <f t="shared" si="25"/>
        <v>4/1/2022</v>
      </c>
      <c r="AH391" s="189">
        <f t="shared" si="27"/>
        <v>5</v>
      </c>
      <c r="AI391" s="190">
        <f t="shared" si="26"/>
        <v>0</v>
      </c>
    </row>
    <row r="392" spans="1:35" s="191" customFormat="1" ht="13.5" x14ac:dyDescent="0.25">
      <c r="A392" s="151" t="s">
        <v>1979</v>
      </c>
      <c r="B392" s="151" t="s">
        <v>667</v>
      </c>
      <c r="C392" s="151" t="s">
        <v>1979</v>
      </c>
      <c r="D392" s="151" t="s">
        <v>1946</v>
      </c>
      <c r="E392" s="151" t="s">
        <v>669</v>
      </c>
      <c r="F392" s="151" t="s">
        <v>669</v>
      </c>
      <c r="G392" s="151" t="s">
        <v>670</v>
      </c>
      <c r="H392" s="181">
        <v>2.2999999999999998</v>
      </c>
      <c r="I392" s="164" t="s">
        <v>2405</v>
      </c>
      <c r="J392" s="151">
        <v>1</v>
      </c>
      <c r="K392" s="182">
        <v>2021</v>
      </c>
      <c r="L392" s="151" t="s">
        <v>1980</v>
      </c>
      <c r="M392" s="151" t="s">
        <v>1682</v>
      </c>
      <c r="N392" s="183" t="s">
        <v>1981</v>
      </c>
      <c r="O392" s="164" t="s">
        <v>2404</v>
      </c>
      <c r="P392" s="151" t="s">
        <v>674</v>
      </c>
      <c r="Q392" s="182">
        <v>1992</v>
      </c>
      <c r="R392" s="151">
        <v>6</v>
      </c>
      <c r="S392" s="151"/>
      <c r="T392" s="151"/>
      <c r="U392" s="151"/>
      <c r="V392" s="151"/>
      <c r="W392" s="151"/>
      <c r="X392" s="182">
        <v>0</v>
      </c>
      <c r="Y392" s="182">
        <v>0</v>
      </c>
      <c r="Z392" s="184" t="s">
        <v>776</v>
      </c>
      <c r="AA392" s="168">
        <v>2022</v>
      </c>
      <c r="AB392" s="185">
        <v>2</v>
      </c>
      <c r="AC392" s="185">
        <v>24</v>
      </c>
      <c r="AD392" s="186" t="b">
        <f>IF(ISBLANK(GroupMember[[#This Row],[1. Identifiant interne d’exploitation agricole*]]),"",IF(ISERROR(MATCH(GroupMember[[#This Row],[1. Identifiant interne d’exploitation agricole*]],CertifiedCrop[1. Identifiant interne d’exploitation agricole*],0)),FALSE,TRUE))</f>
        <v>1</v>
      </c>
      <c r="AE392" s="186" t="b">
        <f>IF(ISBLANK(GroupMember[[#This Row],[1. Identifiant interne d’exploitation agricole*]]),"",IF(ISERROR(MATCH(GroupMember[[#This Row],[1. Identifiant interne d’exploitation agricole*]],FarmUnit[1. Identifiant interne d’exploitation agricole*],0)),FALSE,TRUE))</f>
        <v>1</v>
      </c>
      <c r="AF392" s="187" t="str">
        <f t="shared" si="24"/>
        <v>OBROU HERVE BOHUI</v>
      </c>
      <c r="AG392" s="188" t="str">
        <f t="shared" si="25"/>
        <v>24/2/2022</v>
      </c>
      <c r="AH392" s="189">
        <f t="shared" si="27"/>
        <v>5</v>
      </c>
      <c r="AI392" s="190">
        <f t="shared" si="26"/>
        <v>0</v>
      </c>
    </row>
    <row r="393" spans="1:35" s="191" customFormat="1" ht="13.5" x14ac:dyDescent="0.25">
      <c r="A393" s="151" t="s">
        <v>1982</v>
      </c>
      <c r="B393" s="151" t="s">
        <v>667</v>
      </c>
      <c r="C393" s="151" t="s">
        <v>1982</v>
      </c>
      <c r="D393" s="151" t="s">
        <v>1946</v>
      </c>
      <c r="E393" s="151" t="s">
        <v>669</v>
      </c>
      <c r="F393" s="151" t="s">
        <v>669</v>
      </c>
      <c r="G393" s="151" t="s">
        <v>670</v>
      </c>
      <c r="H393" s="181">
        <v>1.65</v>
      </c>
      <c r="I393" s="164" t="s">
        <v>2405</v>
      </c>
      <c r="J393" s="151">
        <v>1</v>
      </c>
      <c r="K393" s="182">
        <v>2021</v>
      </c>
      <c r="L393" s="151" t="s">
        <v>1983</v>
      </c>
      <c r="M393" s="151" t="s">
        <v>1984</v>
      </c>
      <c r="N393" s="183" t="s">
        <v>1985</v>
      </c>
      <c r="O393" s="151" t="s">
        <v>1986</v>
      </c>
      <c r="P393" s="151" t="s">
        <v>674</v>
      </c>
      <c r="Q393" s="182">
        <v>1960</v>
      </c>
      <c r="R393" s="151">
        <v>3</v>
      </c>
      <c r="S393" s="151"/>
      <c r="T393" s="151"/>
      <c r="U393" s="151"/>
      <c r="V393" s="151"/>
      <c r="W393" s="151"/>
      <c r="X393" s="182">
        <v>0</v>
      </c>
      <c r="Y393" s="182">
        <v>0</v>
      </c>
      <c r="Z393" s="184" t="s">
        <v>776</v>
      </c>
      <c r="AA393" s="168">
        <v>2022</v>
      </c>
      <c r="AB393" s="185">
        <v>2</v>
      </c>
      <c r="AC393" s="185">
        <v>23</v>
      </c>
      <c r="AD393" s="186" t="b">
        <f>IF(ISBLANK(GroupMember[[#This Row],[1. Identifiant interne d’exploitation agricole*]]),"",IF(ISERROR(MATCH(GroupMember[[#This Row],[1. Identifiant interne d’exploitation agricole*]],CertifiedCrop[1. Identifiant interne d’exploitation agricole*],0)),FALSE,TRUE))</f>
        <v>1</v>
      </c>
      <c r="AE393" s="186" t="b">
        <f>IF(ISBLANK(GroupMember[[#This Row],[1. Identifiant interne d’exploitation agricole*]]),"",IF(ISERROR(MATCH(GroupMember[[#This Row],[1. Identifiant interne d’exploitation agricole*]],FarmUnit[1. Identifiant interne d’exploitation agricole*],0)),FALSE,TRUE))</f>
        <v>1</v>
      </c>
      <c r="AF393" s="187" t="str">
        <f t="shared" si="24"/>
        <v>DOUYOU GOLI</v>
      </c>
      <c r="AG393" s="188" t="str">
        <f t="shared" si="25"/>
        <v>23/2/2022</v>
      </c>
      <c r="AH393" s="189">
        <f t="shared" si="27"/>
        <v>5</v>
      </c>
      <c r="AI393" s="190">
        <f t="shared" si="26"/>
        <v>0</v>
      </c>
    </row>
    <row r="394" spans="1:35" s="191" customFormat="1" ht="13.5" x14ac:dyDescent="0.25">
      <c r="A394" s="151" t="s">
        <v>1987</v>
      </c>
      <c r="B394" s="151" t="s">
        <v>667</v>
      </c>
      <c r="C394" s="151" t="s">
        <v>1987</v>
      </c>
      <c r="D394" s="151" t="s">
        <v>1946</v>
      </c>
      <c r="E394" s="151" t="s">
        <v>669</v>
      </c>
      <c r="F394" s="151" t="s">
        <v>669</v>
      </c>
      <c r="G394" s="151" t="s">
        <v>670</v>
      </c>
      <c r="H394" s="181">
        <v>2.9</v>
      </c>
      <c r="I394" s="164" t="s">
        <v>2405</v>
      </c>
      <c r="J394" s="151">
        <v>2</v>
      </c>
      <c r="K394" s="182">
        <v>2021</v>
      </c>
      <c r="L394" s="151" t="s">
        <v>1988</v>
      </c>
      <c r="M394" s="151" t="s">
        <v>1989</v>
      </c>
      <c r="N394" s="183" t="s">
        <v>1990</v>
      </c>
      <c r="O394" s="151" t="s">
        <v>1991</v>
      </c>
      <c r="P394" s="151" t="s">
        <v>745</v>
      </c>
      <c r="Q394" s="182">
        <v>1952</v>
      </c>
      <c r="R394" s="151">
        <v>4</v>
      </c>
      <c r="S394" s="151"/>
      <c r="T394" s="151"/>
      <c r="U394" s="151"/>
      <c r="V394" s="151"/>
      <c r="W394" s="151"/>
      <c r="X394" s="182">
        <v>0</v>
      </c>
      <c r="Y394" s="182">
        <v>0</v>
      </c>
      <c r="Z394" s="184" t="s">
        <v>776</v>
      </c>
      <c r="AA394" s="168">
        <v>2022</v>
      </c>
      <c r="AB394" s="185">
        <v>2</v>
      </c>
      <c r="AC394" s="185">
        <v>26</v>
      </c>
      <c r="AD394" s="186" t="b">
        <f>IF(ISBLANK(GroupMember[[#This Row],[1. Identifiant interne d’exploitation agricole*]]),"",IF(ISERROR(MATCH(GroupMember[[#This Row],[1. Identifiant interne d’exploitation agricole*]],CertifiedCrop[1. Identifiant interne d’exploitation agricole*],0)),FALSE,TRUE))</f>
        <v>1</v>
      </c>
      <c r="AE394" s="186" t="b">
        <f>IF(ISBLANK(GroupMember[[#This Row],[1. Identifiant interne d’exploitation agricole*]]),"",IF(ISERROR(MATCH(GroupMember[[#This Row],[1. Identifiant interne d’exploitation agricole*]],FarmUnit[1. Identifiant interne d’exploitation agricole*],0)),FALSE,TRUE))</f>
        <v>1</v>
      </c>
      <c r="AF394" s="187" t="str">
        <f t="shared" si="24"/>
        <v>JOSEPHINE GBALOU</v>
      </c>
      <c r="AG394" s="188" t="str">
        <f t="shared" si="25"/>
        <v>26/2/2022</v>
      </c>
      <c r="AH394" s="189">
        <f t="shared" si="27"/>
        <v>5</v>
      </c>
      <c r="AI394" s="190">
        <f t="shared" si="26"/>
        <v>0</v>
      </c>
    </row>
    <row r="395" spans="1:35" s="191" customFormat="1" ht="13.5" x14ac:dyDescent="0.25">
      <c r="A395" s="151" t="s">
        <v>1992</v>
      </c>
      <c r="B395" s="151" t="s">
        <v>667</v>
      </c>
      <c r="C395" s="151" t="s">
        <v>1992</v>
      </c>
      <c r="D395" s="151" t="s">
        <v>1946</v>
      </c>
      <c r="E395" s="151" t="s">
        <v>669</v>
      </c>
      <c r="F395" s="151" t="s">
        <v>669</v>
      </c>
      <c r="G395" s="151" t="s">
        <v>670</v>
      </c>
      <c r="H395" s="181">
        <v>6.5</v>
      </c>
      <c r="I395" s="164" t="s">
        <v>2405</v>
      </c>
      <c r="J395" s="151">
        <v>2</v>
      </c>
      <c r="K395" s="182">
        <v>2021</v>
      </c>
      <c r="L395" s="151" t="s">
        <v>1993</v>
      </c>
      <c r="M395" s="151" t="s">
        <v>1552</v>
      </c>
      <c r="N395" s="183" t="s">
        <v>1994</v>
      </c>
      <c r="O395" s="164" t="s">
        <v>2404</v>
      </c>
      <c r="P395" s="151" t="s">
        <v>674</v>
      </c>
      <c r="Q395" s="182">
        <v>1976</v>
      </c>
      <c r="R395" s="151">
        <v>4</v>
      </c>
      <c r="S395" s="151"/>
      <c r="T395" s="151"/>
      <c r="U395" s="151"/>
      <c r="V395" s="151"/>
      <c r="W395" s="151"/>
      <c r="X395" s="182">
        <v>2</v>
      </c>
      <c r="Y395" s="182">
        <v>0</v>
      </c>
      <c r="Z395" s="184" t="s">
        <v>776</v>
      </c>
      <c r="AA395" s="168">
        <v>2022</v>
      </c>
      <c r="AB395" s="185">
        <v>1</v>
      </c>
      <c r="AC395" s="185">
        <v>27</v>
      </c>
      <c r="AD395" s="186" t="b">
        <f>IF(ISBLANK(GroupMember[[#This Row],[1. Identifiant interne d’exploitation agricole*]]),"",IF(ISERROR(MATCH(GroupMember[[#This Row],[1. Identifiant interne d’exploitation agricole*]],CertifiedCrop[1. Identifiant interne d’exploitation agricole*],0)),FALSE,TRUE))</f>
        <v>1</v>
      </c>
      <c r="AE395" s="186" t="b">
        <f>IF(ISBLANK(GroupMember[[#This Row],[1. Identifiant interne d’exploitation agricole*]]),"",IF(ISERROR(MATCH(GroupMember[[#This Row],[1. Identifiant interne d’exploitation agricole*]],FarmUnit[1. Identifiant interne d’exploitation agricole*],0)),FALSE,TRUE))</f>
        <v>1</v>
      </c>
      <c r="AF395" s="187" t="str">
        <f t="shared" si="24"/>
        <v>SAINT RICHARD KOUYO</v>
      </c>
      <c r="AG395" s="188" t="str">
        <f t="shared" si="25"/>
        <v>27/1/2022</v>
      </c>
      <c r="AH395" s="189">
        <f t="shared" si="27"/>
        <v>4</v>
      </c>
      <c r="AI395" s="190">
        <f t="shared" si="26"/>
        <v>2</v>
      </c>
    </row>
    <row r="396" spans="1:35" s="191" customFormat="1" ht="13.5" x14ac:dyDescent="0.25">
      <c r="A396" s="151" t="s">
        <v>1995</v>
      </c>
      <c r="B396" s="151" t="s">
        <v>667</v>
      </c>
      <c r="C396" s="151" t="s">
        <v>1995</v>
      </c>
      <c r="D396" s="151" t="s">
        <v>1946</v>
      </c>
      <c r="E396" s="151" t="s">
        <v>669</v>
      </c>
      <c r="F396" s="151" t="s">
        <v>669</v>
      </c>
      <c r="G396" s="151" t="s">
        <v>670</v>
      </c>
      <c r="H396" s="181">
        <v>1.86</v>
      </c>
      <c r="I396" s="164" t="s">
        <v>2405</v>
      </c>
      <c r="J396" s="151">
        <v>1</v>
      </c>
      <c r="K396" s="182">
        <v>2021</v>
      </c>
      <c r="L396" s="151" t="s">
        <v>1996</v>
      </c>
      <c r="M396" s="151" t="s">
        <v>1519</v>
      </c>
      <c r="N396" s="183" t="s">
        <v>1997</v>
      </c>
      <c r="O396" s="151" t="s">
        <v>1998</v>
      </c>
      <c r="P396" s="151" t="s">
        <v>674</v>
      </c>
      <c r="Q396" s="182">
        <v>1968</v>
      </c>
      <c r="R396" s="151">
        <v>8</v>
      </c>
      <c r="S396" s="151"/>
      <c r="T396" s="151"/>
      <c r="U396" s="151"/>
      <c r="V396" s="151"/>
      <c r="W396" s="151"/>
      <c r="X396" s="182">
        <v>0</v>
      </c>
      <c r="Y396" s="182">
        <v>0</v>
      </c>
      <c r="Z396" s="184" t="s">
        <v>776</v>
      </c>
      <c r="AA396" s="168">
        <v>2022</v>
      </c>
      <c r="AB396" s="185">
        <v>2</v>
      </c>
      <c r="AC396" s="185">
        <v>24</v>
      </c>
      <c r="AD396" s="186" t="b">
        <f>IF(ISBLANK(GroupMember[[#This Row],[1. Identifiant interne d’exploitation agricole*]]),"",IF(ISERROR(MATCH(GroupMember[[#This Row],[1. Identifiant interne d’exploitation agricole*]],CertifiedCrop[1. Identifiant interne d’exploitation agricole*],0)),FALSE,TRUE))</f>
        <v>1</v>
      </c>
      <c r="AE396" s="186" t="b">
        <f>IF(ISBLANK(GroupMember[[#This Row],[1. Identifiant interne d’exploitation agricole*]]),"",IF(ISERROR(MATCH(GroupMember[[#This Row],[1. Identifiant interne d’exploitation agricole*]],FarmUnit[1. Identifiant interne d’exploitation agricole*],0)),FALSE,TRUE))</f>
        <v>1</v>
      </c>
      <c r="AF396" s="187" t="str">
        <f t="shared" si="24"/>
        <v>GBATIE KOUDOU</v>
      </c>
      <c r="AG396" s="188" t="str">
        <f t="shared" si="25"/>
        <v>24/2/2022</v>
      </c>
      <c r="AH396" s="189">
        <f t="shared" si="27"/>
        <v>5</v>
      </c>
      <c r="AI396" s="190">
        <f t="shared" si="26"/>
        <v>0</v>
      </c>
    </row>
    <row r="397" spans="1:35" s="191" customFormat="1" ht="25.5" x14ac:dyDescent="0.25">
      <c r="A397" s="151" t="s">
        <v>1999</v>
      </c>
      <c r="B397" s="151" t="s">
        <v>667</v>
      </c>
      <c r="C397" s="151" t="s">
        <v>1999</v>
      </c>
      <c r="D397" s="151" t="s">
        <v>1946</v>
      </c>
      <c r="E397" s="151" t="s">
        <v>669</v>
      </c>
      <c r="F397" s="151" t="s">
        <v>669</v>
      </c>
      <c r="G397" s="151" t="s">
        <v>670</v>
      </c>
      <c r="H397" s="181">
        <v>1.97</v>
      </c>
      <c r="I397" s="164" t="s">
        <v>2405</v>
      </c>
      <c r="J397" s="151">
        <v>1</v>
      </c>
      <c r="K397" s="182">
        <v>2021</v>
      </c>
      <c r="L397" s="151" t="s">
        <v>2000</v>
      </c>
      <c r="M397" s="151" t="s">
        <v>1519</v>
      </c>
      <c r="N397" s="183" t="s">
        <v>2001</v>
      </c>
      <c r="O397" s="151" t="s">
        <v>2002</v>
      </c>
      <c r="P397" s="151" t="s">
        <v>674</v>
      </c>
      <c r="Q397" s="182">
        <v>1953</v>
      </c>
      <c r="R397" s="151">
        <v>5</v>
      </c>
      <c r="S397" s="151"/>
      <c r="T397" s="151"/>
      <c r="U397" s="151"/>
      <c r="V397" s="151"/>
      <c r="W397" s="151"/>
      <c r="X397" s="182">
        <v>0</v>
      </c>
      <c r="Y397" s="182">
        <v>0</v>
      </c>
      <c r="Z397" s="184" t="s">
        <v>776</v>
      </c>
      <c r="AA397" s="168">
        <v>2022</v>
      </c>
      <c r="AB397" s="185">
        <v>1</v>
      </c>
      <c r="AC397" s="185">
        <v>4</v>
      </c>
      <c r="AD397" s="186" t="b">
        <f>IF(ISBLANK(GroupMember[[#This Row],[1. Identifiant interne d’exploitation agricole*]]),"",IF(ISERROR(MATCH(GroupMember[[#This Row],[1. Identifiant interne d’exploitation agricole*]],CertifiedCrop[1. Identifiant interne d’exploitation agricole*],0)),FALSE,TRUE))</f>
        <v>1</v>
      </c>
      <c r="AE397" s="186" t="b">
        <f>IF(ISBLANK(GroupMember[[#This Row],[1. Identifiant interne d’exploitation agricole*]]),"",IF(ISERROR(MATCH(GroupMember[[#This Row],[1. Identifiant interne d’exploitation agricole*]],FarmUnit[1. Identifiant interne d’exploitation agricole*],0)),FALSE,TRUE))</f>
        <v>1</v>
      </c>
      <c r="AF397" s="187" t="str">
        <f t="shared" si="24"/>
        <v>BAYOU ANDERSON KOUDOU</v>
      </c>
      <c r="AG397" s="188" t="str">
        <f t="shared" si="25"/>
        <v>4/1/2022</v>
      </c>
      <c r="AH397" s="189">
        <f t="shared" si="27"/>
        <v>5</v>
      </c>
      <c r="AI397" s="190">
        <f t="shared" si="26"/>
        <v>0</v>
      </c>
    </row>
    <row r="398" spans="1:35" s="191" customFormat="1" ht="13.5" x14ac:dyDescent="0.25">
      <c r="A398" s="151" t="s">
        <v>2003</v>
      </c>
      <c r="B398" s="151" t="s">
        <v>667</v>
      </c>
      <c r="C398" s="151" t="s">
        <v>2003</v>
      </c>
      <c r="D398" s="151" t="s">
        <v>1946</v>
      </c>
      <c r="E398" s="151" t="s">
        <v>669</v>
      </c>
      <c r="F398" s="151" t="s">
        <v>669</v>
      </c>
      <c r="G398" s="151" t="s">
        <v>670</v>
      </c>
      <c r="H398" s="181">
        <v>0.83</v>
      </c>
      <c r="I398" s="164" t="s">
        <v>2405</v>
      </c>
      <c r="J398" s="151">
        <v>1</v>
      </c>
      <c r="K398" s="182">
        <v>2021</v>
      </c>
      <c r="L398" s="151" t="s">
        <v>2004</v>
      </c>
      <c r="M398" s="151" t="s">
        <v>1361</v>
      </c>
      <c r="N398" s="183" t="s">
        <v>2005</v>
      </c>
      <c r="O398" s="151" t="s">
        <v>2006</v>
      </c>
      <c r="P398" s="151" t="s">
        <v>674</v>
      </c>
      <c r="Q398" s="182">
        <v>1979</v>
      </c>
      <c r="R398" s="151">
        <v>4</v>
      </c>
      <c r="S398" s="151"/>
      <c r="T398" s="151"/>
      <c r="U398" s="151"/>
      <c r="V398" s="151"/>
      <c r="W398" s="151"/>
      <c r="X398" s="182">
        <v>0</v>
      </c>
      <c r="Y398" s="182">
        <v>0</v>
      </c>
      <c r="Z398" s="184" t="s">
        <v>776</v>
      </c>
      <c r="AA398" s="168">
        <v>2022</v>
      </c>
      <c r="AB398" s="185">
        <v>2</v>
      </c>
      <c r="AC398" s="185">
        <v>26</v>
      </c>
      <c r="AD398" s="186" t="b">
        <f>IF(ISBLANK(GroupMember[[#This Row],[1. Identifiant interne d’exploitation agricole*]]),"",IF(ISERROR(MATCH(GroupMember[[#This Row],[1. Identifiant interne d’exploitation agricole*]],CertifiedCrop[1. Identifiant interne d’exploitation agricole*],0)),FALSE,TRUE))</f>
        <v>1</v>
      </c>
      <c r="AE398" s="186" t="b">
        <f>IF(ISBLANK(GroupMember[[#This Row],[1. Identifiant interne d’exploitation agricole*]]),"",IF(ISERROR(MATCH(GroupMember[[#This Row],[1. Identifiant interne d’exploitation agricole*]],FarmUnit[1. Identifiant interne d’exploitation agricole*],0)),FALSE,TRUE))</f>
        <v>1</v>
      </c>
      <c r="AF398" s="187" t="str">
        <f t="shared" si="24"/>
        <v>CHRIST ROI BROU</v>
      </c>
      <c r="AG398" s="188" t="str">
        <f t="shared" si="25"/>
        <v>26/2/2022</v>
      </c>
      <c r="AH398" s="189">
        <f t="shared" si="27"/>
        <v>5</v>
      </c>
      <c r="AI398" s="190">
        <f t="shared" si="26"/>
        <v>0</v>
      </c>
    </row>
    <row r="399" spans="1:35" s="191" customFormat="1" ht="13.5" x14ac:dyDescent="0.25">
      <c r="A399" s="151" t="s">
        <v>2007</v>
      </c>
      <c r="B399" s="151" t="s">
        <v>667</v>
      </c>
      <c r="C399" s="151" t="s">
        <v>2007</v>
      </c>
      <c r="D399" s="151" t="s">
        <v>1946</v>
      </c>
      <c r="E399" s="151" t="s">
        <v>669</v>
      </c>
      <c r="F399" s="151" t="s">
        <v>669</v>
      </c>
      <c r="G399" s="151" t="s">
        <v>670</v>
      </c>
      <c r="H399" s="181">
        <v>3.67</v>
      </c>
      <c r="I399" s="164" t="s">
        <v>2405</v>
      </c>
      <c r="J399" s="151">
        <v>2</v>
      </c>
      <c r="K399" s="182">
        <v>2021</v>
      </c>
      <c r="L399" s="151" t="s">
        <v>2008</v>
      </c>
      <c r="M399" s="151" t="s">
        <v>2009</v>
      </c>
      <c r="N399" s="183" t="s">
        <v>2010</v>
      </c>
      <c r="O399" s="151" t="s">
        <v>2011</v>
      </c>
      <c r="P399" s="151" t="s">
        <v>674</v>
      </c>
      <c r="Q399" s="182">
        <v>1984</v>
      </c>
      <c r="R399" s="151">
        <v>6</v>
      </c>
      <c r="S399" s="151"/>
      <c r="T399" s="151"/>
      <c r="U399" s="151"/>
      <c r="V399" s="151"/>
      <c r="W399" s="151"/>
      <c r="X399" s="182">
        <v>0</v>
      </c>
      <c r="Y399" s="182">
        <v>0</v>
      </c>
      <c r="Z399" s="184" t="s">
        <v>776</v>
      </c>
      <c r="AA399" s="168">
        <v>2022</v>
      </c>
      <c r="AB399" s="185">
        <v>2</v>
      </c>
      <c r="AC399" s="185">
        <v>17</v>
      </c>
      <c r="AD399" s="186" t="b">
        <f>IF(ISBLANK(GroupMember[[#This Row],[1. Identifiant interne d’exploitation agricole*]]),"",IF(ISERROR(MATCH(GroupMember[[#This Row],[1. Identifiant interne d’exploitation agricole*]],CertifiedCrop[1. Identifiant interne d’exploitation agricole*],0)),FALSE,TRUE))</f>
        <v>1</v>
      </c>
      <c r="AE399" s="186" t="b">
        <f>IF(ISBLANK(GroupMember[[#This Row],[1. Identifiant interne d’exploitation agricole*]]),"",IF(ISERROR(MATCH(GroupMember[[#This Row],[1. Identifiant interne d’exploitation agricole*]],FarmUnit[1. Identifiant interne d’exploitation agricole*],0)),FALSE,TRUE))</f>
        <v>1</v>
      </c>
      <c r="AF399" s="187" t="str">
        <f t="shared" si="24"/>
        <v>DONATIEN BOLO</v>
      </c>
      <c r="AG399" s="188" t="str">
        <f t="shared" si="25"/>
        <v>17/2/2022</v>
      </c>
      <c r="AH399" s="189">
        <f t="shared" si="27"/>
        <v>2</v>
      </c>
      <c r="AI399" s="190">
        <f t="shared" si="26"/>
        <v>0</v>
      </c>
    </row>
    <row r="400" spans="1:35" s="191" customFormat="1" ht="13.5" x14ac:dyDescent="0.25">
      <c r="A400" s="151" t="s">
        <v>2012</v>
      </c>
      <c r="B400" s="151" t="s">
        <v>667</v>
      </c>
      <c r="C400" s="151" t="s">
        <v>2012</v>
      </c>
      <c r="D400" s="151" t="s">
        <v>1946</v>
      </c>
      <c r="E400" s="151" t="s">
        <v>669</v>
      </c>
      <c r="F400" s="151" t="s">
        <v>669</v>
      </c>
      <c r="G400" s="151" t="s">
        <v>670</v>
      </c>
      <c r="H400" s="181">
        <v>3.93</v>
      </c>
      <c r="I400" s="164" t="s">
        <v>2405</v>
      </c>
      <c r="J400" s="151">
        <v>1</v>
      </c>
      <c r="K400" s="182">
        <v>2021</v>
      </c>
      <c r="L400" s="151" t="s">
        <v>1930</v>
      </c>
      <c r="M400" s="151" t="s">
        <v>2013</v>
      </c>
      <c r="N400" s="183" t="s">
        <v>2014</v>
      </c>
      <c r="O400" s="164" t="s">
        <v>2404</v>
      </c>
      <c r="P400" s="151" t="s">
        <v>674</v>
      </c>
      <c r="Q400" s="182">
        <v>1989</v>
      </c>
      <c r="R400" s="151">
        <v>3</v>
      </c>
      <c r="S400" s="151"/>
      <c r="T400" s="151"/>
      <c r="U400" s="151"/>
      <c r="V400" s="151"/>
      <c r="W400" s="151"/>
      <c r="X400" s="182">
        <v>0</v>
      </c>
      <c r="Y400" s="182">
        <v>0</v>
      </c>
      <c r="Z400" s="184" t="s">
        <v>776</v>
      </c>
      <c r="AA400" s="168">
        <v>2022</v>
      </c>
      <c r="AB400" s="185">
        <v>2</v>
      </c>
      <c r="AC400" s="185">
        <v>17</v>
      </c>
      <c r="AD400" s="186" t="b">
        <f>IF(ISBLANK(GroupMember[[#This Row],[1. Identifiant interne d’exploitation agricole*]]),"",IF(ISERROR(MATCH(GroupMember[[#This Row],[1. Identifiant interne d’exploitation agricole*]],CertifiedCrop[1. Identifiant interne d’exploitation agricole*],0)),FALSE,TRUE))</f>
        <v>1</v>
      </c>
      <c r="AE400" s="186" t="b">
        <f>IF(ISBLANK(GroupMember[[#This Row],[1. Identifiant interne d’exploitation agricole*]]),"",IF(ISERROR(MATCH(GroupMember[[#This Row],[1. Identifiant interne d’exploitation agricole*]],FarmUnit[1. Identifiant interne d’exploitation agricole*],0)),FALSE,TRUE))</f>
        <v>1</v>
      </c>
      <c r="AF400" s="187" t="str">
        <f t="shared" si="24"/>
        <v>NOEL GUIBEHI</v>
      </c>
      <c r="AG400" s="188" t="str">
        <f t="shared" si="25"/>
        <v>17/2/2022</v>
      </c>
      <c r="AH400" s="189">
        <f t="shared" si="27"/>
        <v>2</v>
      </c>
      <c r="AI400" s="190">
        <f t="shared" si="26"/>
        <v>0</v>
      </c>
    </row>
    <row r="401" spans="1:35" s="191" customFormat="1" ht="13.5" x14ac:dyDescent="0.25">
      <c r="A401" s="151" t="s">
        <v>2015</v>
      </c>
      <c r="B401" s="151" t="s">
        <v>667</v>
      </c>
      <c r="C401" s="151" t="s">
        <v>2015</v>
      </c>
      <c r="D401" s="151" t="s">
        <v>1946</v>
      </c>
      <c r="E401" s="151" t="s">
        <v>669</v>
      </c>
      <c r="F401" s="151" t="s">
        <v>669</v>
      </c>
      <c r="G401" s="151" t="s">
        <v>670</v>
      </c>
      <c r="H401" s="181">
        <v>4.54</v>
      </c>
      <c r="I401" s="164" t="s">
        <v>2405</v>
      </c>
      <c r="J401" s="151">
        <v>2</v>
      </c>
      <c r="K401" s="182">
        <v>2021</v>
      </c>
      <c r="L401" s="151" t="s">
        <v>2016</v>
      </c>
      <c r="M401" s="151" t="s">
        <v>2017</v>
      </c>
      <c r="N401" s="183" t="s">
        <v>2018</v>
      </c>
      <c r="O401" s="151" t="s">
        <v>2019</v>
      </c>
      <c r="P401" s="151" t="s">
        <v>674</v>
      </c>
      <c r="Q401" s="182">
        <v>1964</v>
      </c>
      <c r="R401" s="151">
        <v>9</v>
      </c>
      <c r="S401" s="151"/>
      <c r="T401" s="151"/>
      <c r="U401" s="151"/>
      <c r="V401" s="151"/>
      <c r="W401" s="151"/>
      <c r="X401" s="182">
        <v>0</v>
      </c>
      <c r="Y401" s="182">
        <v>0</v>
      </c>
      <c r="Z401" s="184" t="s">
        <v>776</v>
      </c>
      <c r="AA401" s="168">
        <v>2022</v>
      </c>
      <c r="AB401" s="185">
        <v>1</v>
      </c>
      <c r="AC401" s="185">
        <v>5</v>
      </c>
      <c r="AD401" s="186" t="b">
        <f>IF(ISBLANK(GroupMember[[#This Row],[1. Identifiant interne d’exploitation agricole*]]),"",IF(ISERROR(MATCH(GroupMember[[#This Row],[1. Identifiant interne d’exploitation agricole*]],CertifiedCrop[1. Identifiant interne d’exploitation agricole*],0)),FALSE,TRUE))</f>
        <v>1</v>
      </c>
      <c r="AE401" s="186" t="b">
        <f>IF(ISBLANK(GroupMember[[#This Row],[1. Identifiant interne d’exploitation agricole*]]),"",IF(ISERROR(MATCH(GroupMember[[#This Row],[1. Identifiant interne d’exploitation agricole*]],FarmUnit[1. Identifiant interne d’exploitation agricole*],0)),FALSE,TRUE))</f>
        <v>1</v>
      </c>
      <c r="AF401" s="187" t="str">
        <f t="shared" si="24"/>
        <v>MATURIN OLLILO</v>
      </c>
      <c r="AG401" s="188" t="str">
        <f t="shared" si="25"/>
        <v>5/1/2022</v>
      </c>
      <c r="AH401" s="189">
        <f t="shared" si="27"/>
        <v>5</v>
      </c>
      <c r="AI401" s="190">
        <f t="shared" si="26"/>
        <v>0</v>
      </c>
    </row>
    <row r="402" spans="1:35" s="191" customFormat="1" ht="13.5" x14ac:dyDescent="0.25">
      <c r="A402" s="151" t="s">
        <v>2020</v>
      </c>
      <c r="B402" s="151" t="s">
        <v>667</v>
      </c>
      <c r="C402" s="151" t="s">
        <v>2020</v>
      </c>
      <c r="D402" s="151" t="s">
        <v>1946</v>
      </c>
      <c r="E402" s="151" t="s">
        <v>669</v>
      </c>
      <c r="F402" s="151" t="s">
        <v>669</v>
      </c>
      <c r="G402" s="151" t="s">
        <v>670</v>
      </c>
      <c r="H402" s="181">
        <v>1.0569999999999999</v>
      </c>
      <c r="I402" s="164" t="s">
        <v>2405</v>
      </c>
      <c r="J402" s="151">
        <v>1</v>
      </c>
      <c r="K402" s="182">
        <v>2021</v>
      </c>
      <c r="L402" s="151" t="s">
        <v>2021</v>
      </c>
      <c r="M402" s="151" t="s">
        <v>2022</v>
      </c>
      <c r="N402" s="183" t="s">
        <v>2023</v>
      </c>
      <c r="O402" s="151" t="s">
        <v>2024</v>
      </c>
      <c r="P402" s="151" t="s">
        <v>674</v>
      </c>
      <c r="Q402" s="182">
        <v>1962</v>
      </c>
      <c r="R402" s="151">
        <v>13</v>
      </c>
      <c r="S402" s="151"/>
      <c r="T402" s="151"/>
      <c r="U402" s="151"/>
      <c r="V402" s="151"/>
      <c r="W402" s="151"/>
      <c r="X402" s="182">
        <v>0</v>
      </c>
      <c r="Y402" s="182">
        <v>0</v>
      </c>
      <c r="Z402" s="184" t="s">
        <v>776</v>
      </c>
      <c r="AA402" s="168">
        <v>2022</v>
      </c>
      <c r="AB402" s="185">
        <v>2</v>
      </c>
      <c r="AC402" s="185">
        <v>24</v>
      </c>
      <c r="AD402" s="186" t="b">
        <f>IF(ISBLANK(GroupMember[[#This Row],[1. Identifiant interne d’exploitation agricole*]]),"",IF(ISERROR(MATCH(GroupMember[[#This Row],[1. Identifiant interne d’exploitation agricole*]],CertifiedCrop[1. Identifiant interne d’exploitation agricole*],0)),FALSE,TRUE))</f>
        <v>1</v>
      </c>
      <c r="AE402" s="186" t="b">
        <f>IF(ISBLANK(GroupMember[[#This Row],[1. Identifiant interne d’exploitation agricole*]]),"",IF(ISERROR(MATCH(GroupMember[[#This Row],[1. Identifiant interne d’exploitation agricole*]],FarmUnit[1. Identifiant interne d’exploitation agricole*],0)),FALSE,TRUE))</f>
        <v>1</v>
      </c>
      <c r="AF402" s="187" t="str">
        <f t="shared" si="24"/>
        <v>YORO PAULIN GOKOU</v>
      </c>
      <c r="AG402" s="188" t="str">
        <f t="shared" si="25"/>
        <v>24/2/2022</v>
      </c>
      <c r="AH402" s="189">
        <f t="shared" si="27"/>
        <v>5</v>
      </c>
      <c r="AI402" s="190">
        <f t="shared" si="26"/>
        <v>0</v>
      </c>
    </row>
    <row r="403" spans="1:35" s="191" customFormat="1" ht="13.5" x14ac:dyDescent="0.25">
      <c r="A403" s="151" t="s">
        <v>2025</v>
      </c>
      <c r="B403" s="151" t="s">
        <v>667</v>
      </c>
      <c r="C403" s="151" t="s">
        <v>2025</v>
      </c>
      <c r="D403" s="151" t="s">
        <v>1946</v>
      </c>
      <c r="E403" s="151" t="s">
        <v>669</v>
      </c>
      <c r="F403" s="151" t="s">
        <v>669</v>
      </c>
      <c r="G403" s="151" t="s">
        <v>670</v>
      </c>
      <c r="H403" s="181">
        <v>0.9</v>
      </c>
      <c r="I403" s="164" t="s">
        <v>2405</v>
      </c>
      <c r="J403" s="151">
        <v>1</v>
      </c>
      <c r="K403" s="182">
        <v>2021</v>
      </c>
      <c r="L403" s="151" t="s">
        <v>2026</v>
      </c>
      <c r="M403" s="151" t="s">
        <v>1471</v>
      </c>
      <c r="N403" s="183" t="s">
        <v>2027</v>
      </c>
      <c r="O403" s="151" t="s">
        <v>2028</v>
      </c>
      <c r="P403" s="151" t="s">
        <v>674</v>
      </c>
      <c r="Q403" s="182">
        <v>1979</v>
      </c>
      <c r="R403" s="151">
        <v>4</v>
      </c>
      <c r="S403" s="151"/>
      <c r="T403" s="151"/>
      <c r="U403" s="151"/>
      <c r="V403" s="151"/>
      <c r="W403" s="151"/>
      <c r="X403" s="182">
        <v>0</v>
      </c>
      <c r="Y403" s="182">
        <v>0</v>
      </c>
      <c r="Z403" s="184" t="s">
        <v>776</v>
      </c>
      <c r="AA403" s="168">
        <v>2022</v>
      </c>
      <c r="AB403" s="185">
        <v>2</v>
      </c>
      <c r="AC403" s="185">
        <v>24</v>
      </c>
      <c r="AD403" s="186" t="b">
        <f>IF(ISBLANK(GroupMember[[#This Row],[1. Identifiant interne d’exploitation agricole*]]),"",IF(ISERROR(MATCH(GroupMember[[#This Row],[1. Identifiant interne d’exploitation agricole*]],CertifiedCrop[1. Identifiant interne d’exploitation agricole*],0)),FALSE,TRUE))</f>
        <v>1</v>
      </c>
      <c r="AE403" s="186" t="b">
        <f>IF(ISBLANK(GroupMember[[#This Row],[1. Identifiant interne d’exploitation agricole*]]),"",IF(ISERROR(MATCH(GroupMember[[#This Row],[1. Identifiant interne d’exploitation agricole*]],FarmUnit[1. Identifiant interne d’exploitation agricole*],0)),FALSE,TRUE))</f>
        <v>1</v>
      </c>
      <c r="AF403" s="187" t="str">
        <f t="shared" si="24"/>
        <v>BOLOU FABRICE SERY</v>
      </c>
      <c r="AG403" s="188" t="str">
        <f t="shared" si="25"/>
        <v>24/2/2022</v>
      </c>
      <c r="AH403" s="189">
        <f t="shared" si="27"/>
        <v>5</v>
      </c>
      <c r="AI403" s="190">
        <f t="shared" si="26"/>
        <v>0</v>
      </c>
    </row>
    <row r="404" spans="1:35" s="191" customFormat="1" ht="13.5" x14ac:dyDescent="0.25">
      <c r="A404" s="151" t="s">
        <v>2029</v>
      </c>
      <c r="B404" s="151" t="s">
        <v>667</v>
      </c>
      <c r="C404" s="151" t="s">
        <v>2029</v>
      </c>
      <c r="D404" s="151" t="s">
        <v>1946</v>
      </c>
      <c r="E404" s="151" t="s">
        <v>669</v>
      </c>
      <c r="F404" s="151" t="s">
        <v>669</v>
      </c>
      <c r="G404" s="151" t="s">
        <v>670</v>
      </c>
      <c r="H404" s="181">
        <v>3.42</v>
      </c>
      <c r="I404" s="164" t="s">
        <v>2405</v>
      </c>
      <c r="J404" s="151">
        <v>3</v>
      </c>
      <c r="K404" s="182">
        <v>2021</v>
      </c>
      <c r="L404" s="151" t="s">
        <v>2030</v>
      </c>
      <c r="M404" s="151" t="s">
        <v>2031</v>
      </c>
      <c r="N404" s="183" t="s">
        <v>2032</v>
      </c>
      <c r="O404" s="151" t="s">
        <v>2033</v>
      </c>
      <c r="P404" s="151" t="s">
        <v>674</v>
      </c>
      <c r="Q404" s="182">
        <v>1971</v>
      </c>
      <c r="R404" s="151">
        <v>9</v>
      </c>
      <c r="S404" s="151"/>
      <c r="T404" s="151"/>
      <c r="U404" s="151"/>
      <c r="V404" s="151"/>
      <c r="W404" s="151"/>
      <c r="X404" s="182">
        <v>0</v>
      </c>
      <c r="Y404" s="182">
        <v>0</v>
      </c>
      <c r="Z404" s="184" t="s">
        <v>776</v>
      </c>
      <c r="AA404" s="168">
        <v>2022</v>
      </c>
      <c r="AB404" s="185">
        <v>2</v>
      </c>
      <c r="AC404" s="185">
        <v>26</v>
      </c>
      <c r="AD404" s="186" t="b">
        <f>IF(ISBLANK(GroupMember[[#This Row],[1. Identifiant interne d’exploitation agricole*]]),"",IF(ISERROR(MATCH(GroupMember[[#This Row],[1. Identifiant interne d’exploitation agricole*]],CertifiedCrop[1. Identifiant interne d’exploitation agricole*],0)),FALSE,TRUE))</f>
        <v>1</v>
      </c>
      <c r="AE404" s="186" t="b">
        <f>IF(ISBLANK(GroupMember[[#This Row],[1. Identifiant interne d’exploitation agricole*]]),"",IF(ISERROR(MATCH(GroupMember[[#This Row],[1. Identifiant interne d’exploitation agricole*]],FarmUnit[1. Identifiant interne d’exploitation agricole*],0)),FALSE,TRUE))</f>
        <v>1</v>
      </c>
      <c r="AF404" s="187" t="str">
        <f t="shared" si="24"/>
        <v>KOUDOUGNON ZIGO</v>
      </c>
      <c r="AG404" s="188" t="str">
        <f t="shared" si="25"/>
        <v>26/2/2022</v>
      </c>
      <c r="AH404" s="189">
        <f t="shared" si="27"/>
        <v>5</v>
      </c>
      <c r="AI404" s="190">
        <f t="shared" si="26"/>
        <v>0</v>
      </c>
    </row>
    <row r="405" spans="1:35" s="191" customFormat="1" ht="13.5" x14ac:dyDescent="0.25">
      <c r="A405" s="151" t="s">
        <v>2034</v>
      </c>
      <c r="B405" s="151" t="s">
        <v>667</v>
      </c>
      <c r="C405" s="151" t="s">
        <v>2034</v>
      </c>
      <c r="D405" s="151" t="s">
        <v>1946</v>
      </c>
      <c r="E405" s="151" t="s">
        <v>669</v>
      </c>
      <c r="F405" s="151" t="s">
        <v>669</v>
      </c>
      <c r="G405" s="151" t="s">
        <v>670</v>
      </c>
      <c r="H405" s="181">
        <v>1.42</v>
      </c>
      <c r="I405" s="164" t="s">
        <v>2405</v>
      </c>
      <c r="J405" s="151">
        <v>2</v>
      </c>
      <c r="K405" s="182">
        <v>2021</v>
      </c>
      <c r="L405" s="151" t="s">
        <v>2035</v>
      </c>
      <c r="M405" s="151" t="s">
        <v>2036</v>
      </c>
      <c r="N405" s="183" t="s">
        <v>2037</v>
      </c>
      <c r="O405" s="164" t="s">
        <v>2404</v>
      </c>
      <c r="P405" s="151" t="s">
        <v>674</v>
      </c>
      <c r="Q405" s="182">
        <v>1956</v>
      </c>
      <c r="R405" s="151">
        <v>10</v>
      </c>
      <c r="S405" s="151"/>
      <c r="T405" s="151"/>
      <c r="U405" s="151"/>
      <c r="V405" s="151"/>
      <c r="W405" s="151"/>
      <c r="X405" s="182">
        <v>0</v>
      </c>
      <c r="Y405" s="182">
        <v>0</v>
      </c>
      <c r="Z405" s="184" t="s">
        <v>776</v>
      </c>
      <c r="AA405" s="168">
        <v>2022</v>
      </c>
      <c r="AB405" s="185">
        <v>2</v>
      </c>
      <c r="AC405" s="185">
        <v>23</v>
      </c>
      <c r="AD405" s="186" t="b">
        <f>IF(ISBLANK(GroupMember[[#This Row],[1. Identifiant interne d’exploitation agricole*]]),"",IF(ISERROR(MATCH(GroupMember[[#This Row],[1. Identifiant interne d’exploitation agricole*]],CertifiedCrop[1. Identifiant interne d’exploitation agricole*],0)),FALSE,TRUE))</f>
        <v>1</v>
      </c>
      <c r="AE405" s="186" t="b">
        <f>IF(ISBLANK(GroupMember[[#This Row],[1. Identifiant interne d’exploitation agricole*]]),"",IF(ISERROR(MATCH(GroupMember[[#This Row],[1. Identifiant interne d’exploitation agricole*]],FarmUnit[1. Identifiant interne d’exploitation agricole*],0)),FALSE,TRUE))</f>
        <v>1</v>
      </c>
      <c r="AF405" s="187" t="str">
        <f t="shared" si="24"/>
        <v>MATHURIN GBELIA</v>
      </c>
      <c r="AG405" s="188" t="str">
        <f t="shared" si="25"/>
        <v>23/2/2022</v>
      </c>
      <c r="AH405" s="189">
        <f t="shared" si="27"/>
        <v>5</v>
      </c>
      <c r="AI405" s="190">
        <f t="shared" si="26"/>
        <v>0</v>
      </c>
    </row>
    <row r="406" spans="1:35" s="191" customFormat="1" ht="13.5" x14ac:dyDescent="0.25">
      <c r="A406" s="151" t="s">
        <v>2038</v>
      </c>
      <c r="B406" s="151" t="s">
        <v>667</v>
      </c>
      <c r="C406" s="151" t="s">
        <v>2038</v>
      </c>
      <c r="D406" s="151" t="s">
        <v>1946</v>
      </c>
      <c r="E406" s="151" t="s">
        <v>669</v>
      </c>
      <c r="F406" s="151" t="s">
        <v>669</v>
      </c>
      <c r="G406" s="151" t="s">
        <v>670</v>
      </c>
      <c r="H406" s="181">
        <v>2.5299999999999998</v>
      </c>
      <c r="I406" s="164" t="s">
        <v>2405</v>
      </c>
      <c r="J406" s="151">
        <v>1</v>
      </c>
      <c r="K406" s="182">
        <v>2021</v>
      </c>
      <c r="L406" s="151" t="s">
        <v>2039</v>
      </c>
      <c r="M406" s="151" t="s">
        <v>797</v>
      </c>
      <c r="N406" s="183" t="s">
        <v>2040</v>
      </c>
      <c r="O406" s="151" t="s">
        <v>2403</v>
      </c>
      <c r="P406" s="151" t="s">
        <v>674</v>
      </c>
      <c r="Q406" s="182">
        <v>1990</v>
      </c>
      <c r="R406" s="151">
        <v>5</v>
      </c>
      <c r="S406" s="151"/>
      <c r="T406" s="151"/>
      <c r="U406" s="151"/>
      <c r="V406" s="151"/>
      <c r="W406" s="151"/>
      <c r="X406" s="182">
        <v>0</v>
      </c>
      <c r="Y406" s="182">
        <v>0</v>
      </c>
      <c r="Z406" s="184" t="s">
        <v>776</v>
      </c>
      <c r="AA406" s="168">
        <v>2022</v>
      </c>
      <c r="AB406" s="185">
        <v>2</v>
      </c>
      <c r="AC406" s="185">
        <v>1</v>
      </c>
      <c r="AD406" s="186" t="b">
        <f>IF(ISBLANK(GroupMember[[#This Row],[1. Identifiant interne d’exploitation agricole*]]),"",IF(ISERROR(MATCH(GroupMember[[#This Row],[1. Identifiant interne d’exploitation agricole*]],CertifiedCrop[1. Identifiant interne d’exploitation agricole*],0)),FALSE,TRUE))</f>
        <v>1</v>
      </c>
      <c r="AE406" s="186" t="b">
        <f>IF(ISBLANK(GroupMember[[#This Row],[1. Identifiant interne d’exploitation agricole*]]),"",IF(ISERROR(MATCH(GroupMember[[#This Row],[1. Identifiant interne d’exploitation agricole*]],FarmUnit[1. Identifiant interne d’exploitation agricole*],0)),FALSE,TRUE))</f>
        <v>1</v>
      </c>
      <c r="AF406" s="187" t="str">
        <f t="shared" si="24"/>
        <v>KOFFI HONORE KOUAME</v>
      </c>
      <c r="AG406" s="188" t="str">
        <f t="shared" si="25"/>
        <v>1/2/2022</v>
      </c>
      <c r="AH406" s="189">
        <f t="shared" si="27"/>
        <v>5</v>
      </c>
      <c r="AI406" s="190">
        <f t="shared" si="26"/>
        <v>0</v>
      </c>
    </row>
    <row r="407" spans="1:35" s="191" customFormat="1" ht="13.5" x14ac:dyDescent="0.25">
      <c r="A407" s="151" t="s">
        <v>2041</v>
      </c>
      <c r="B407" s="151" t="s">
        <v>667</v>
      </c>
      <c r="C407" s="151" t="s">
        <v>2041</v>
      </c>
      <c r="D407" s="151" t="s">
        <v>1946</v>
      </c>
      <c r="E407" s="151" t="s">
        <v>669</v>
      </c>
      <c r="F407" s="151" t="s">
        <v>669</v>
      </c>
      <c r="G407" s="151" t="s">
        <v>670</v>
      </c>
      <c r="H407" s="181">
        <v>1.43</v>
      </c>
      <c r="I407" s="164" t="s">
        <v>2405</v>
      </c>
      <c r="J407" s="151">
        <v>1</v>
      </c>
      <c r="K407" s="182">
        <v>2021</v>
      </c>
      <c r="L407" s="151" t="s">
        <v>2030</v>
      </c>
      <c r="M407" s="151" t="s">
        <v>2042</v>
      </c>
      <c r="N407" s="183" t="s">
        <v>2043</v>
      </c>
      <c r="O407" s="164" t="s">
        <v>2404</v>
      </c>
      <c r="P407" s="151" t="s">
        <v>674</v>
      </c>
      <c r="Q407" s="182">
        <v>1992</v>
      </c>
      <c r="R407" s="151">
        <v>7</v>
      </c>
      <c r="S407" s="151"/>
      <c r="T407" s="151"/>
      <c r="U407" s="151"/>
      <c r="V407" s="151"/>
      <c r="W407" s="151"/>
      <c r="X407" s="182">
        <v>0</v>
      </c>
      <c r="Y407" s="182">
        <v>0</v>
      </c>
      <c r="Z407" s="184" t="s">
        <v>776</v>
      </c>
      <c r="AA407" s="168">
        <v>2022</v>
      </c>
      <c r="AB407" s="185">
        <v>1</v>
      </c>
      <c r="AC407" s="185">
        <v>4</v>
      </c>
      <c r="AD407" s="186" t="b">
        <f>IF(ISBLANK(GroupMember[[#This Row],[1. Identifiant interne d’exploitation agricole*]]),"",IF(ISERROR(MATCH(GroupMember[[#This Row],[1. Identifiant interne d’exploitation agricole*]],CertifiedCrop[1. Identifiant interne d’exploitation agricole*],0)),FALSE,TRUE))</f>
        <v>1</v>
      </c>
      <c r="AE407" s="186" t="b">
        <f>IF(ISBLANK(GroupMember[[#This Row],[1. Identifiant interne d’exploitation agricole*]]),"",IF(ISERROR(MATCH(GroupMember[[#This Row],[1. Identifiant interne d’exploitation agricole*]],FarmUnit[1. Identifiant interne d’exploitation agricole*],0)),FALSE,TRUE))</f>
        <v>1</v>
      </c>
      <c r="AF407" s="187" t="str">
        <f t="shared" si="24"/>
        <v>KOUDOUGNON BAYORO</v>
      </c>
      <c r="AG407" s="188" t="str">
        <f t="shared" si="25"/>
        <v>4/1/2022</v>
      </c>
      <c r="AH407" s="189">
        <f t="shared" si="27"/>
        <v>5</v>
      </c>
      <c r="AI407" s="190">
        <f t="shared" si="26"/>
        <v>0</v>
      </c>
    </row>
    <row r="408" spans="1:35" s="191" customFormat="1" ht="13.5" x14ac:dyDescent="0.25">
      <c r="A408" s="151" t="s">
        <v>2044</v>
      </c>
      <c r="B408" s="151" t="s">
        <v>667</v>
      </c>
      <c r="C408" s="151" t="s">
        <v>2044</v>
      </c>
      <c r="D408" s="151" t="s">
        <v>1946</v>
      </c>
      <c r="E408" s="151" t="s">
        <v>669</v>
      </c>
      <c r="F408" s="151" t="s">
        <v>669</v>
      </c>
      <c r="G408" s="151" t="s">
        <v>670</v>
      </c>
      <c r="H408" s="181">
        <v>2.75</v>
      </c>
      <c r="I408" s="164" t="s">
        <v>2405</v>
      </c>
      <c r="J408" s="151">
        <v>2</v>
      </c>
      <c r="K408" s="182">
        <v>2021</v>
      </c>
      <c r="L408" s="151" t="s">
        <v>2045</v>
      </c>
      <c r="M408" s="151" t="s">
        <v>1361</v>
      </c>
      <c r="N408" s="183" t="s">
        <v>2046</v>
      </c>
      <c r="O408" s="164" t="s">
        <v>2404</v>
      </c>
      <c r="P408" s="151" t="s">
        <v>674</v>
      </c>
      <c r="Q408" s="182">
        <v>1979</v>
      </c>
      <c r="R408" s="151">
        <v>8</v>
      </c>
      <c r="S408" s="151"/>
      <c r="T408" s="151"/>
      <c r="U408" s="151"/>
      <c r="V408" s="151"/>
      <c r="W408" s="151"/>
      <c r="X408" s="182">
        <v>0</v>
      </c>
      <c r="Y408" s="182">
        <v>0</v>
      </c>
      <c r="Z408" s="184" t="s">
        <v>776</v>
      </c>
      <c r="AA408" s="168">
        <v>2022</v>
      </c>
      <c r="AB408" s="185">
        <v>2</v>
      </c>
      <c r="AC408" s="185">
        <v>2</v>
      </c>
      <c r="AD408" s="186" t="b">
        <f>IF(ISBLANK(GroupMember[[#This Row],[1. Identifiant interne d’exploitation agricole*]]),"",IF(ISERROR(MATCH(GroupMember[[#This Row],[1. Identifiant interne d’exploitation agricole*]],CertifiedCrop[1. Identifiant interne d’exploitation agricole*],0)),FALSE,TRUE))</f>
        <v>1</v>
      </c>
      <c r="AE408" s="186" t="b">
        <f>IF(ISBLANK(GroupMember[[#This Row],[1. Identifiant interne d’exploitation agricole*]]),"",IF(ISERROR(MATCH(GroupMember[[#This Row],[1. Identifiant interne d’exploitation agricole*]],FarmUnit[1. Identifiant interne d’exploitation agricole*],0)),FALSE,TRUE))</f>
        <v>1</v>
      </c>
      <c r="AF408" s="187" t="str">
        <f t="shared" si="24"/>
        <v>KOUAME SIMON BROU</v>
      </c>
      <c r="AG408" s="188" t="str">
        <f t="shared" si="25"/>
        <v>2/2/2022</v>
      </c>
      <c r="AH408" s="189">
        <f t="shared" si="27"/>
        <v>3</v>
      </c>
      <c r="AI408" s="190">
        <f t="shared" si="26"/>
        <v>0</v>
      </c>
    </row>
    <row r="409" spans="1:35" s="191" customFormat="1" ht="13.5" x14ac:dyDescent="0.25">
      <c r="A409" s="151" t="s">
        <v>2047</v>
      </c>
      <c r="B409" s="151" t="s">
        <v>667</v>
      </c>
      <c r="C409" s="151" t="s">
        <v>2047</v>
      </c>
      <c r="D409" s="151" t="s">
        <v>1946</v>
      </c>
      <c r="E409" s="151" t="s">
        <v>669</v>
      </c>
      <c r="F409" s="151" t="s">
        <v>669</v>
      </c>
      <c r="G409" s="151" t="s">
        <v>670</v>
      </c>
      <c r="H409" s="181">
        <v>0.87</v>
      </c>
      <c r="I409" s="164" t="s">
        <v>2405</v>
      </c>
      <c r="J409" s="151">
        <v>1</v>
      </c>
      <c r="K409" s="182">
        <v>2021</v>
      </c>
      <c r="L409" s="151" t="s">
        <v>2036</v>
      </c>
      <c r="M409" s="151" t="s">
        <v>2042</v>
      </c>
      <c r="N409" s="183" t="s">
        <v>2048</v>
      </c>
      <c r="O409" s="151" t="s">
        <v>2049</v>
      </c>
      <c r="P409" s="151" t="s">
        <v>674</v>
      </c>
      <c r="Q409" s="182">
        <v>1959</v>
      </c>
      <c r="R409" s="151">
        <v>9</v>
      </c>
      <c r="S409" s="151"/>
      <c r="T409" s="151"/>
      <c r="U409" s="151"/>
      <c r="V409" s="151"/>
      <c r="W409" s="151"/>
      <c r="X409" s="182">
        <v>0</v>
      </c>
      <c r="Y409" s="182">
        <v>0</v>
      </c>
      <c r="Z409" s="184" t="s">
        <v>776</v>
      </c>
      <c r="AA409" s="168">
        <v>2022</v>
      </c>
      <c r="AB409" s="185">
        <v>1</v>
      </c>
      <c r="AC409" s="185">
        <v>27</v>
      </c>
      <c r="AD409" s="186" t="b">
        <f>IF(ISBLANK(GroupMember[[#This Row],[1. Identifiant interne d’exploitation agricole*]]),"",IF(ISERROR(MATCH(GroupMember[[#This Row],[1. Identifiant interne d’exploitation agricole*]],CertifiedCrop[1. Identifiant interne d’exploitation agricole*],0)),FALSE,TRUE))</f>
        <v>1</v>
      </c>
      <c r="AE409" s="186" t="b">
        <f>IF(ISBLANK(GroupMember[[#This Row],[1. Identifiant interne d’exploitation agricole*]]),"",IF(ISERROR(MATCH(GroupMember[[#This Row],[1. Identifiant interne d’exploitation agricole*]],FarmUnit[1. Identifiant interne d’exploitation agricole*],0)),FALSE,TRUE))</f>
        <v>1</v>
      </c>
      <c r="AF409" s="187" t="str">
        <f t="shared" si="24"/>
        <v>GBELIA BAYORO</v>
      </c>
      <c r="AG409" s="188" t="str">
        <f t="shared" si="25"/>
        <v>27/1/2022</v>
      </c>
      <c r="AH409" s="189">
        <f t="shared" si="27"/>
        <v>4</v>
      </c>
      <c r="AI409" s="190">
        <f t="shared" si="26"/>
        <v>0</v>
      </c>
    </row>
    <row r="410" spans="1:35" s="191" customFormat="1" ht="13.5" x14ac:dyDescent="0.25">
      <c r="A410" s="151" t="s">
        <v>2050</v>
      </c>
      <c r="B410" s="151" t="s">
        <v>667</v>
      </c>
      <c r="C410" s="151" t="s">
        <v>2050</v>
      </c>
      <c r="D410" s="151" t="s">
        <v>1946</v>
      </c>
      <c r="E410" s="151" t="s">
        <v>669</v>
      </c>
      <c r="F410" s="151" t="s">
        <v>669</v>
      </c>
      <c r="G410" s="151" t="s">
        <v>670</v>
      </c>
      <c r="H410" s="181">
        <v>1.47</v>
      </c>
      <c r="I410" s="164" t="s">
        <v>2405</v>
      </c>
      <c r="J410" s="151">
        <v>1</v>
      </c>
      <c r="K410" s="182">
        <v>2021</v>
      </c>
      <c r="L410" s="151" t="s">
        <v>2051</v>
      </c>
      <c r="M410" s="151" t="s">
        <v>1659</v>
      </c>
      <c r="N410" s="183" t="s">
        <v>2052</v>
      </c>
      <c r="O410" s="164" t="s">
        <v>2404</v>
      </c>
      <c r="P410" s="151" t="s">
        <v>674</v>
      </c>
      <c r="Q410" s="182">
        <v>1987</v>
      </c>
      <c r="R410" s="151">
        <v>2</v>
      </c>
      <c r="S410" s="151"/>
      <c r="T410" s="151"/>
      <c r="U410" s="151"/>
      <c r="V410" s="151"/>
      <c r="W410" s="151"/>
      <c r="X410" s="182">
        <v>0</v>
      </c>
      <c r="Y410" s="182">
        <v>0</v>
      </c>
      <c r="Z410" s="184" t="s">
        <v>776</v>
      </c>
      <c r="AA410" s="168">
        <v>2022</v>
      </c>
      <c r="AB410" s="185">
        <v>2</v>
      </c>
      <c r="AC410" s="185">
        <v>26</v>
      </c>
      <c r="AD410" s="186" t="b">
        <f>IF(ISBLANK(GroupMember[[#This Row],[1. Identifiant interne d’exploitation agricole*]]),"",IF(ISERROR(MATCH(GroupMember[[#This Row],[1. Identifiant interne d’exploitation agricole*]],CertifiedCrop[1. Identifiant interne d’exploitation agricole*],0)),FALSE,TRUE))</f>
        <v>1</v>
      </c>
      <c r="AE410" s="186" t="b">
        <f>IF(ISBLANK(GroupMember[[#This Row],[1. Identifiant interne d’exploitation agricole*]]),"",IF(ISERROR(MATCH(GroupMember[[#This Row],[1. Identifiant interne d’exploitation agricole*]],FarmUnit[1. Identifiant interne d’exploitation agricole*],0)),FALSE,TRUE))</f>
        <v>1</v>
      </c>
      <c r="AF410" s="187" t="str">
        <f t="shared" si="24"/>
        <v>SEVERIN TOURE</v>
      </c>
      <c r="AG410" s="188" t="str">
        <f t="shared" si="25"/>
        <v>26/2/2022</v>
      </c>
      <c r="AH410" s="189">
        <f t="shared" si="27"/>
        <v>5</v>
      </c>
      <c r="AI410" s="190">
        <f t="shared" si="26"/>
        <v>0</v>
      </c>
    </row>
    <row r="411" spans="1:35" s="191" customFormat="1" ht="13.5" x14ac:dyDescent="0.25">
      <c r="A411" s="151" t="s">
        <v>2053</v>
      </c>
      <c r="B411" s="151" t="s">
        <v>667</v>
      </c>
      <c r="C411" s="151" t="s">
        <v>2053</v>
      </c>
      <c r="D411" s="151" t="s">
        <v>1946</v>
      </c>
      <c r="E411" s="151" t="s">
        <v>669</v>
      </c>
      <c r="F411" s="151" t="s">
        <v>669</v>
      </c>
      <c r="G411" s="151" t="s">
        <v>670</v>
      </c>
      <c r="H411" s="181">
        <v>3.79</v>
      </c>
      <c r="I411" s="164" t="s">
        <v>2405</v>
      </c>
      <c r="J411" s="151">
        <v>2</v>
      </c>
      <c r="K411" s="182">
        <v>2021</v>
      </c>
      <c r="L411" s="151" t="s">
        <v>2054</v>
      </c>
      <c r="M411" s="151" t="s">
        <v>736</v>
      </c>
      <c r="N411" s="183" t="s">
        <v>2055</v>
      </c>
      <c r="O411" s="164" t="s">
        <v>2404</v>
      </c>
      <c r="P411" s="151" t="s">
        <v>745</v>
      </c>
      <c r="Q411" s="182">
        <v>1967</v>
      </c>
      <c r="R411" s="151">
        <v>5</v>
      </c>
      <c r="S411" s="151"/>
      <c r="T411" s="151"/>
      <c r="U411" s="151"/>
      <c r="V411" s="151"/>
      <c r="W411" s="151"/>
      <c r="X411" s="182">
        <v>0</v>
      </c>
      <c r="Y411" s="182">
        <v>0</v>
      </c>
      <c r="Z411" s="184" t="s">
        <v>776</v>
      </c>
      <c r="AA411" s="168">
        <v>2022</v>
      </c>
      <c r="AB411" s="185">
        <v>2</v>
      </c>
      <c r="AC411" s="185">
        <v>2</v>
      </c>
      <c r="AD411" s="186" t="b">
        <f>IF(ISBLANK(GroupMember[[#This Row],[1. Identifiant interne d’exploitation agricole*]]),"",IF(ISERROR(MATCH(GroupMember[[#This Row],[1. Identifiant interne d’exploitation agricole*]],CertifiedCrop[1. Identifiant interne d’exploitation agricole*],0)),FALSE,TRUE))</f>
        <v>1</v>
      </c>
      <c r="AE411" s="186" t="b">
        <f>IF(ISBLANK(GroupMember[[#This Row],[1. Identifiant interne d’exploitation agricole*]]),"",IF(ISERROR(MATCH(GroupMember[[#This Row],[1. Identifiant interne d’exploitation agricole*]],FarmUnit[1. Identifiant interne d’exploitation agricole*],0)),FALSE,TRUE))</f>
        <v>1</v>
      </c>
      <c r="AF411" s="187" t="str">
        <f t="shared" si="24"/>
        <v>ADELE VAGBA</v>
      </c>
      <c r="AG411" s="188" t="str">
        <f t="shared" si="25"/>
        <v>2/2/2022</v>
      </c>
      <c r="AH411" s="189">
        <f t="shared" si="27"/>
        <v>3</v>
      </c>
      <c r="AI411" s="190">
        <f t="shared" si="26"/>
        <v>0</v>
      </c>
    </row>
    <row r="412" spans="1:35" s="191" customFormat="1" ht="25.5" x14ac:dyDescent="0.25">
      <c r="A412" s="151" t="s">
        <v>2056</v>
      </c>
      <c r="B412" s="151" t="s">
        <v>667</v>
      </c>
      <c r="C412" s="151" t="s">
        <v>2056</v>
      </c>
      <c r="D412" s="151" t="s">
        <v>1946</v>
      </c>
      <c r="E412" s="151" t="s">
        <v>669</v>
      </c>
      <c r="F412" s="151" t="s">
        <v>669</v>
      </c>
      <c r="G412" s="151" t="s">
        <v>670</v>
      </c>
      <c r="H412" s="181">
        <v>4.1100000000000003</v>
      </c>
      <c r="I412" s="164" t="s">
        <v>2405</v>
      </c>
      <c r="J412" s="151">
        <v>2</v>
      </c>
      <c r="K412" s="182">
        <v>2021</v>
      </c>
      <c r="L412" s="151" t="s">
        <v>2057</v>
      </c>
      <c r="M412" s="151" t="s">
        <v>1020</v>
      </c>
      <c r="N412" s="183" t="s">
        <v>2058</v>
      </c>
      <c r="O412" s="151" t="s">
        <v>2059</v>
      </c>
      <c r="P412" s="151" t="s">
        <v>674</v>
      </c>
      <c r="Q412" s="182">
        <v>1974</v>
      </c>
      <c r="R412" s="151">
        <v>5</v>
      </c>
      <c r="S412" s="151"/>
      <c r="T412" s="151"/>
      <c r="U412" s="151"/>
      <c r="V412" s="151"/>
      <c r="W412" s="151"/>
      <c r="X412" s="182">
        <v>0</v>
      </c>
      <c r="Y412" s="182">
        <v>0</v>
      </c>
      <c r="Z412" s="184" t="s">
        <v>776</v>
      </c>
      <c r="AA412" s="168">
        <v>2022</v>
      </c>
      <c r="AB412" s="185">
        <v>2</v>
      </c>
      <c r="AC412" s="185">
        <v>1</v>
      </c>
      <c r="AD412" s="186" t="b">
        <f>IF(ISBLANK(GroupMember[[#This Row],[1. Identifiant interne d’exploitation agricole*]]),"",IF(ISERROR(MATCH(GroupMember[[#This Row],[1. Identifiant interne d’exploitation agricole*]],CertifiedCrop[1. Identifiant interne d’exploitation agricole*],0)),FALSE,TRUE))</f>
        <v>1</v>
      </c>
      <c r="AE412" s="186" t="b">
        <f>IF(ISBLANK(GroupMember[[#This Row],[1. Identifiant interne d’exploitation agricole*]]),"",IF(ISERROR(MATCH(GroupMember[[#This Row],[1. Identifiant interne d’exploitation agricole*]],FarmUnit[1. Identifiant interne d’exploitation agricole*],0)),FALSE,TRUE))</f>
        <v>1</v>
      </c>
      <c r="AF412" s="187" t="str">
        <f t="shared" si="24"/>
        <v>SAMWAOGA ZONGO</v>
      </c>
      <c r="AG412" s="188" t="str">
        <f t="shared" si="25"/>
        <v>1/2/2022</v>
      </c>
      <c r="AH412" s="189">
        <f t="shared" si="27"/>
        <v>5</v>
      </c>
      <c r="AI412" s="190">
        <f t="shared" si="26"/>
        <v>0</v>
      </c>
    </row>
    <row r="413" spans="1:35" s="191" customFormat="1" ht="13.5" x14ac:dyDescent="0.25">
      <c r="A413" s="151" t="s">
        <v>2060</v>
      </c>
      <c r="B413" s="151" t="s">
        <v>667</v>
      </c>
      <c r="C413" s="151" t="s">
        <v>2060</v>
      </c>
      <c r="D413" s="151" t="s">
        <v>1946</v>
      </c>
      <c r="E413" s="151" t="s">
        <v>669</v>
      </c>
      <c r="F413" s="151" t="s">
        <v>669</v>
      </c>
      <c r="G413" s="151" t="s">
        <v>670</v>
      </c>
      <c r="H413" s="181">
        <v>2.72</v>
      </c>
      <c r="I413" s="164" t="s">
        <v>2405</v>
      </c>
      <c r="J413" s="151">
        <v>2</v>
      </c>
      <c r="K413" s="182">
        <v>2021</v>
      </c>
      <c r="L413" s="151" t="s">
        <v>2061</v>
      </c>
      <c r="M413" s="151" t="s">
        <v>2062</v>
      </c>
      <c r="N413" s="183" t="s">
        <v>2063</v>
      </c>
      <c r="O413" s="164" t="s">
        <v>2404</v>
      </c>
      <c r="P413" s="151" t="s">
        <v>674</v>
      </c>
      <c r="Q413" s="182">
        <v>1991</v>
      </c>
      <c r="R413" s="151">
        <v>3</v>
      </c>
      <c r="S413" s="151"/>
      <c r="T413" s="151"/>
      <c r="U413" s="151"/>
      <c r="V413" s="151"/>
      <c r="W413" s="151"/>
      <c r="X413" s="182">
        <v>0</v>
      </c>
      <c r="Y413" s="182">
        <v>0</v>
      </c>
      <c r="Z413" s="184" t="s">
        <v>776</v>
      </c>
      <c r="AA413" s="168">
        <v>2022</v>
      </c>
      <c r="AB413" s="185">
        <v>1</v>
      </c>
      <c r="AC413" s="185">
        <v>5</v>
      </c>
      <c r="AD413" s="186" t="b">
        <f>IF(ISBLANK(GroupMember[[#This Row],[1. Identifiant interne d’exploitation agricole*]]),"",IF(ISERROR(MATCH(GroupMember[[#This Row],[1. Identifiant interne d’exploitation agricole*]],CertifiedCrop[1. Identifiant interne d’exploitation agricole*],0)),FALSE,TRUE))</f>
        <v>1</v>
      </c>
      <c r="AE413" s="186" t="b">
        <f>IF(ISBLANK(GroupMember[[#This Row],[1. Identifiant interne d’exploitation agricole*]]),"",IF(ISERROR(MATCH(GroupMember[[#This Row],[1. Identifiant interne d’exploitation agricole*]],FarmUnit[1. Identifiant interne d’exploitation agricole*],0)),FALSE,TRUE))</f>
        <v>1</v>
      </c>
      <c r="AF413" s="187" t="str">
        <f t="shared" si="24"/>
        <v>GREGOU RICHARD OBOU</v>
      </c>
      <c r="AG413" s="188" t="str">
        <f t="shared" si="25"/>
        <v>5/1/2022</v>
      </c>
      <c r="AH413" s="189">
        <f t="shared" si="27"/>
        <v>5</v>
      </c>
      <c r="AI413" s="190">
        <f t="shared" si="26"/>
        <v>0</v>
      </c>
    </row>
    <row r="414" spans="1:35" s="191" customFormat="1" ht="13.5" x14ac:dyDescent="0.25">
      <c r="A414" s="151" t="s">
        <v>2064</v>
      </c>
      <c r="B414" s="151" t="s">
        <v>667</v>
      </c>
      <c r="C414" s="151" t="s">
        <v>2064</v>
      </c>
      <c r="D414" s="151" t="s">
        <v>1946</v>
      </c>
      <c r="E414" s="151" t="s">
        <v>669</v>
      </c>
      <c r="F414" s="151" t="s">
        <v>669</v>
      </c>
      <c r="G414" s="151" t="s">
        <v>670</v>
      </c>
      <c r="H414" s="181">
        <v>0.96</v>
      </c>
      <c r="I414" s="164" t="s">
        <v>2405</v>
      </c>
      <c r="J414" s="151">
        <v>1</v>
      </c>
      <c r="K414" s="182">
        <v>2021</v>
      </c>
      <c r="L414" s="151" t="s">
        <v>2065</v>
      </c>
      <c r="M414" s="151" t="s">
        <v>702</v>
      </c>
      <c r="N414" s="183" t="s">
        <v>2066</v>
      </c>
      <c r="O414" s="164" t="s">
        <v>2404</v>
      </c>
      <c r="P414" s="151" t="s">
        <v>674</v>
      </c>
      <c r="Q414" s="182">
        <v>1967</v>
      </c>
      <c r="R414" s="151">
        <v>1</v>
      </c>
      <c r="S414" s="151"/>
      <c r="T414" s="151"/>
      <c r="U414" s="151"/>
      <c r="V414" s="151"/>
      <c r="W414" s="151"/>
      <c r="X414" s="182">
        <v>0</v>
      </c>
      <c r="Y414" s="182">
        <v>0</v>
      </c>
      <c r="Z414" s="184" t="s">
        <v>776</v>
      </c>
      <c r="AA414" s="168">
        <v>2022</v>
      </c>
      <c r="AB414" s="185">
        <v>2</v>
      </c>
      <c r="AC414" s="185">
        <v>1</v>
      </c>
      <c r="AD414" s="186" t="b">
        <f>IF(ISBLANK(GroupMember[[#This Row],[1. Identifiant interne d’exploitation agricole*]]),"",IF(ISERROR(MATCH(GroupMember[[#This Row],[1. Identifiant interne d’exploitation agricole*]],CertifiedCrop[1. Identifiant interne d’exploitation agricole*],0)),FALSE,TRUE))</f>
        <v>1</v>
      </c>
      <c r="AE414" s="186" t="b">
        <f>IF(ISBLANK(GroupMember[[#This Row],[1. Identifiant interne d’exploitation agricole*]]),"",IF(ISERROR(MATCH(GroupMember[[#This Row],[1. Identifiant interne d’exploitation agricole*]],FarmUnit[1. Identifiant interne d’exploitation agricole*],0)),FALSE,TRUE))</f>
        <v>1</v>
      </c>
      <c r="AF414" s="187" t="str">
        <f t="shared" si="24"/>
        <v xml:space="preserve"> LEGER GUY KOFFI</v>
      </c>
      <c r="AG414" s="188" t="str">
        <f t="shared" si="25"/>
        <v>1/2/2022</v>
      </c>
      <c r="AH414" s="189">
        <f t="shared" si="27"/>
        <v>5</v>
      </c>
      <c r="AI414" s="190">
        <f t="shared" si="26"/>
        <v>0</v>
      </c>
    </row>
    <row r="415" spans="1:35" s="191" customFormat="1" ht="13.5" x14ac:dyDescent="0.25">
      <c r="A415" s="151" t="s">
        <v>2067</v>
      </c>
      <c r="B415" s="151" t="s">
        <v>667</v>
      </c>
      <c r="C415" s="151" t="s">
        <v>2067</v>
      </c>
      <c r="D415" s="151" t="s">
        <v>1946</v>
      </c>
      <c r="E415" s="151" t="s">
        <v>669</v>
      </c>
      <c r="F415" s="151" t="s">
        <v>669</v>
      </c>
      <c r="G415" s="151" t="s">
        <v>670</v>
      </c>
      <c r="H415" s="181">
        <v>5.42</v>
      </c>
      <c r="I415" s="164" t="s">
        <v>2405</v>
      </c>
      <c r="J415" s="151">
        <v>2</v>
      </c>
      <c r="K415" s="182">
        <v>2021</v>
      </c>
      <c r="L415" s="151" t="s">
        <v>2068</v>
      </c>
      <c r="M415" s="151" t="s">
        <v>2069</v>
      </c>
      <c r="N415" s="183" t="s">
        <v>2070</v>
      </c>
      <c r="O415" s="151" t="s">
        <v>2071</v>
      </c>
      <c r="P415" s="151" t="s">
        <v>674</v>
      </c>
      <c r="Q415" s="182">
        <v>1967</v>
      </c>
      <c r="R415" s="151">
        <v>2</v>
      </c>
      <c r="S415" s="151"/>
      <c r="T415" s="151"/>
      <c r="U415" s="151"/>
      <c r="V415" s="151"/>
      <c r="W415" s="151"/>
      <c r="X415" s="182">
        <v>1</v>
      </c>
      <c r="Y415" s="182">
        <v>0</v>
      </c>
      <c r="Z415" s="184" t="s">
        <v>776</v>
      </c>
      <c r="AA415" s="168">
        <v>2022</v>
      </c>
      <c r="AB415" s="185">
        <v>2</v>
      </c>
      <c r="AC415" s="185">
        <v>1</v>
      </c>
      <c r="AD415" s="186" t="b">
        <f>IF(ISBLANK(GroupMember[[#This Row],[1. Identifiant interne d’exploitation agricole*]]),"",IF(ISERROR(MATCH(GroupMember[[#This Row],[1. Identifiant interne d’exploitation agricole*]],CertifiedCrop[1. Identifiant interne d’exploitation agricole*],0)),FALSE,TRUE))</f>
        <v>1</v>
      </c>
      <c r="AE415" s="186" t="b">
        <f>IF(ISBLANK(GroupMember[[#This Row],[1. Identifiant interne d’exploitation agricole*]]),"",IF(ISERROR(MATCH(GroupMember[[#This Row],[1. Identifiant interne d’exploitation agricole*]],FarmUnit[1. Identifiant interne d’exploitation agricole*],0)),FALSE,TRUE))</f>
        <v>1</v>
      </c>
      <c r="AF415" s="187" t="str">
        <f t="shared" si="24"/>
        <v>AFRI MEDARD ZAHUI</v>
      </c>
      <c r="AG415" s="188" t="str">
        <f t="shared" si="25"/>
        <v>1/2/2022</v>
      </c>
      <c r="AH415" s="189">
        <f t="shared" si="27"/>
        <v>5</v>
      </c>
      <c r="AI415" s="190">
        <f t="shared" si="26"/>
        <v>1</v>
      </c>
    </row>
    <row r="416" spans="1:35" s="191" customFormat="1" ht="13.5" x14ac:dyDescent="0.25">
      <c r="A416" s="151" t="s">
        <v>2072</v>
      </c>
      <c r="B416" s="151" t="s">
        <v>667</v>
      </c>
      <c r="C416" s="151" t="s">
        <v>2072</v>
      </c>
      <c r="D416" s="151" t="s">
        <v>1946</v>
      </c>
      <c r="E416" s="151" t="s">
        <v>669</v>
      </c>
      <c r="F416" s="151" t="s">
        <v>669</v>
      </c>
      <c r="G416" s="151" t="s">
        <v>670</v>
      </c>
      <c r="H416" s="181">
        <v>2.79</v>
      </c>
      <c r="I416" s="164" t="s">
        <v>2405</v>
      </c>
      <c r="J416" s="151">
        <v>1</v>
      </c>
      <c r="K416" s="182">
        <v>2021</v>
      </c>
      <c r="L416" s="151" t="s">
        <v>2073</v>
      </c>
      <c r="M416" s="151" t="s">
        <v>2074</v>
      </c>
      <c r="N416" s="183" t="s">
        <v>2075</v>
      </c>
      <c r="O416" s="151" t="s">
        <v>2076</v>
      </c>
      <c r="P416" s="151" t="s">
        <v>674</v>
      </c>
      <c r="Q416" s="182">
        <v>1973</v>
      </c>
      <c r="R416" s="151">
        <v>4</v>
      </c>
      <c r="S416" s="151"/>
      <c r="T416" s="151"/>
      <c r="U416" s="151"/>
      <c r="V416" s="151"/>
      <c r="W416" s="151"/>
      <c r="X416" s="182">
        <v>0</v>
      </c>
      <c r="Y416" s="182">
        <v>0</v>
      </c>
      <c r="Z416" s="184" t="s">
        <v>776</v>
      </c>
      <c r="AA416" s="168">
        <v>2022</v>
      </c>
      <c r="AB416" s="185">
        <v>2</v>
      </c>
      <c r="AC416" s="185">
        <v>15</v>
      </c>
      <c r="AD416" s="186" t="b">
        <f>IF(ISBLANK(GroupMember[[#This Row],[1. Identifiant interne d’exploitation agricole*]]),"",IF(ISERROR(MATCH(GroupMember[[#This Row],[1. Identifiant interne d’exploitation agricole*]],CertifiedCrop[1. Identifiant interne d’exploitation agricole*],0)),FALSE,TRUE))</f>
        <v>1</v>
      </c>
      <c r="AE416" s="186" t="b">
        <f>IF(ISBLANK(GroupMember[[#This Row],[1. Identifiant interne d’exploitation agricole*]]),"",IF(ISERROR(MATCH(GroupMember[[#This Row],[1. Identifiant interne d’exploitation agricole*]],FarmUnit[1. Identifiant interne d’exploitation agricole*],0)),FALSE,TRUE))</f>
        <v>1</v>
      </c>
      <c r="AF416" s="187" t="str">
        <f t="shared" si="24"/>
        <v>DIDIER DAGROU</v>
      </c>
      <c r="AG416" s="188" t="str">
        <f t="shared" si="25"/>
        <v>15/2/2022</v>
      </c>
      <c r="AH416" s="189">
        <f t="shared" si="27"/>
        <v>1</v>
      </c>
      <c r="AI416" s="190">
        <f t="shared" si="26"/>
        <v>0</v>
      </c>
    </row>
    <row r="417" spans="1:35" s="191" customFormat="1" ht="13.5" x14ac:dyDescent="0.25">
      <c r="A417" s="151" t="s">
        <v>2077</v>
      </c>
      <c r="B417" s="151" t="s">
        <v>667</v>
      </c>
      <c r="C417" s="151" t="s">
        <v>2077</v>
      </c>
      <c r="D417" s="151" t="s">
        <v>1946</v>
      </c>
      <c r="E417" s="151" t="s">
        <v>669</v>
      </c>
      <c r="F417" s="151" t="s">
        <v>669</v>
      </c>
      <c r="G417" s="151" t="s">
        <v>670</v>
      </c>
      <c r="H417" s="181">
        <v>6.93</v>
      </c>
      <c r="I417" s="164" t="s">
        <v>2405</v>
      </c>
      <c r="J417" s="151">
        <v>2</v>
      </c>
      <c r="K417" s="182">
        <v>2021</v>
      </c>
      <c r="L417" s="151" t="s">
        <v>2078</v>
      </c>
      <c r="M417" s="151" t="s">
        <v>2079</v>
      </c>
      <c r="N417" s="183" t="s">
        <v>2080</v>
      </c>
      <c r="O417" s="151" t="s">
        <v>2081</v>
      </c>
      <c r="P417" s="151" t="s">
        <v>674</v>
      </c>
      <c r="Q417" s="182">
        <v>1978</v>
      </c>
      <c r="R417" s="151">
        <v>4</v>
      </c>
      <c r="S417" s="151"/>
      <c r="T417" s="151"/>
      <c r="U417" s="151"/>
      <c r="V417" s="151"/>
      <c r="W417" s="151"/>
      <c r="X417" s="182">
        <v>2</v>
      </c>
      <c r="Y417" s="182">
        <v>0</v>
      </c>
      <c r="Z417" s="184" t="s">
        <v>776</v>
      </c>
      <c r="AA417" s="168">
        <v>2022</v>
      </c>
      <c r="AB417" s="185">
        <v>1</v>
      </c>
      <c r="AC417" s="185">
        <v>27</v>
      </c>
      <c r="AD417" s="186" t="b">
        <f>IF(ISBLANK(GroupMember[[#This Row],[1. Identifiant interne d’exploitation agricole*]]),"",IF(ISERROR(MATCH(GroupMember[[#This Row],[1. Identifiant interne d’exploitation agricole*]],CertifiedCrop[1. Identifiant interne d’exploitation agricole*],0)),FALSE,TRUE))</f>
        <v>1</v>
      </c>
      <c r="AE417" s="186" t="b">
        <f>IF(ISBLANK(GroupMember[[#This Row],[1. Identifiant interne d’exploitation agricole*]]),"",IF(ISERROR(MATCH(GroupMember[[#This Row],[1. Identifiant interne d’exploitation agricole*]],FarmUnit[1. Identifiant interne d’exploitation agricole*],0)),FALSE,TRUE))</f>
        <v>1</v>
      </c>
      <c r="AF417" s="187" t="str">
        <f t="shared" si="24"/>
        <v>GBELIA ESAIE TAH</v>
      </c>
      <c r="AG417" s="188" t="str">
        <f t="shared" si="25"/>
        <v>27/1/2022</v>
      </c>
      <c r="AH417" s="189">
        <f t="shared" si="27"/>
        <v>4</v>
      </c>
      <c r="AI417" s="190">
        <f t="shared" si="26"/>
        <v>2</v>
      </c>
    </row>
    <row r="418" spans="1:35" s="191" customFormat="1" ht="13.5" x14ac:dyDescent="0.25">
      <c r="A418" s="151" t="s">
        <v>2082</v>
      </c>
      <c r="B418" s="151" t="s">
        <v>667</v>
      </c>
      <c r="C418" s="151" t="s">
        <v>2082</v>
      </c>
      <c r="D418" s="151" t="s">
        <v>1946</v>
      </c>
      <c r="E418" s="151" t="s">
        <v>669</v>
      </c>
      <c r="F418" s="151" t="s">
        <v>669</v>
      </c>
      <c r="G418" s="151" t="s">
        <v>670</v>
      </c>
      <c r="H418" s="181">
        <v>0.56999999999999995</v>
      </c>
      <c r="I418" s="164" t="s">
        <v>2405</v>
      </c>
      <c r="J418" s="151">
        <v>1</v>
      </c>
      <c r="K418" s="182">
        <v>2021</v>
      </c>
      <c r="L418" s="151" t="s">
        <v>2083</v>
      </c>
      <c r="M418" s="151" t="s">
        <v>1270</v>
      </c>
      <c r="N418" s="183" t="s">
        <v>2084</v>
      </c>
      <c r="O418" s="151" t="s">
        <v>2085</v>
      </c>
      <c r="P418" s="151" t="s">
        <v>674</v>
      </c>
      <c r="Q418" s="182">
        <v>1984</v>
      </c>
      <c r="R418" s="151">
        <v>5</v>
      </c>
      <c r="S418" s="151"/>
      <c r="T418" s="151"/>
      <c r="U418" s="151"/>
      <c r="V418" s="151"/>
      <c r="W418" s="151"/>
      <c r="X418" s="182">
        <v>0</v>
      </c>
      <c r="Y418" s="182">
        <v>2</v>
      </c>
      <c r="Z418" s="184" t="s">
        <v>776</v>
      </c>
      <c r="AA418" s="168">
        <v>2022</v>
      </c>
      <c r="AB418" s="185">
        <v>2</v>
      </c>
      <c r="AC418" s="185">
        <v>1</v>
      </c>
      <c r="AD418" s="186" t="b">
        <f>IF(ISBLANK(GroupMember[[#This Row],[1. Identifiant interne d’exploitation agricole*]]),"",IF(ISERROR(MATCH(GroupMember[[#This Row],[1. Identifiant interne d’exploitation agricole*]],CertifiedCrop[1. Identifiant interne d’exploitation agricole*],0)),FALSE,TRUE))</f>
        <v>1</v>
      </c>
      <c r="AE418" s="186" t="b">
        <f>IF(ISBLANK(GroupMember[[#This Row],[1. Identifiant interne d’exploitation agricole*]]),"",IF(ISERROR(MATCH(GroupMember[[#This Row],[1. Identifiant interne d’exploitation agricole*]],FarmUnit[1. Identifiant interne d’exploitation agricole*],0)),FALSE,TRUE))</f>
        <v>1</v>
      </c>
      <c r="AF418" s="187" t="str">
        <f t="shared" si="24"/>
        <v>AGRE DAKOURI</v>
      </c>
      <c r="AG418" s="188" t="str">
        <f t="shared" si="25"/>
        <v>1/2/2022</v>
      </c>
      <c r="AH418" s="189">
        <f t="shared" si="27"/>
        <v>5</v>
      </c>
      <c r="AI418" s="190">
        <f t="shared" si="26"/>
        <v>0.16666666666666666</v>
      </c>
    </row>
    <row r="419" spans="1:35" s="191" customFormat="1" ht="13.5" x14ac:dyDescent="0.25">
      <c r="A419" s="151" t="s">
        <v>2086</v>
      </c>
      <c r="B419" s="151" t="s">
        <v>667</v>
      </c>
      <c r="C419" s="151" t="s">
        <v>2086</v>
      </c>
      <c r="D419" s="151" t="s">
        <v>1946</v>
      </c>
      <c r="E419" s="151" t="s">
        <v>669</v>
      </c>
      <c r="F419" s="151" t="s">
        <v>669</v>
      </c>
      <c r="G419" s="151" t="s">
        <v>670</v>
      </c>
      <c r="H419" s="181">
        <v>0.95</v>
      </c>
      <c r="I419" s="164" t="s">
        <v>2405</v>
      </c>
      <c r="J419" s="151">
        <v>1</v>
      </c>
      <c r="K419" s="182">
        <v>2021</v>
      </c>
      <c r="L419" s="151" t="s">
        <v>2087</v>
      </c>
      <c r="M419" s="151" t="s">
        <v>1682</v>
      </c>
      <c r="N419" s="183" t="s">
        <v>2088</v>
      </c>
      <c r="O419" s="151" t="s">
        <v>2089</v>
      </c>
      <c r="P419" s="151" t="s">
        <v>674</v>
      </c>
      <c r="Q419" s="182">
        <v>1968</v>
      </c>
      <c r="R419" s="151">
        <v>6</v>
      </c>
      <c r="S419" s="151"/>
      <c r="T419" s="151"/>
      <c r="U419" s="151"/>
      <c r="V419" s="151"/>
      <c r="W419" s="151"/>
      <c r="X419" s="182">
        <v>0</v>
      </c>
      <c r="Y419" s="182">
        <v>0</v>
      </c>
      <c r="Z419" s="184" t="s">
        <v>776</v>
      </c>
      <c r="AA419" s="168">
        <v>2022</v>
      </c>
      <c r="AB419" s="185">
        <v>2</v>
      </c>
      <c r="AC419" s="185">
        <v>25</v>
      </c>
      <c r="AD419" s="186" t="b">
        <f>IF(ISBLANK(GroupMember[[#This Row],[1. Identifiant interne d’exploitation agricole*]]),"",IF(ISERROR(MATCH(GroupMember[[#This Row],[1. Identifiant interne d’exploitation agricole*]],CertifiedCrop[1. Identifiant interne d’exploitation agricole*],0)),FALSE,TRUE))</f>
        <v>1</v>
      </c>
      <c r="AE419" s="186" t="b">
        <f>IF(ISBLANK(GroupMember[[#This Row],[1. Identifiant interne d’exploitation agricole*]]),"",IF(ISERROR(MATCH(GroupMember[[#This Row],[1. Identifiant interne d’exploitation agricole*]],FarmUnit[1. Identifiant interne d’exploitation agricole*],0)),FALSE,TRUE))</f>
        <v>1</v>
      </c>
      <c r="AF419" s="187" t="str">
        <f t="shared" si="24"/>
        <v>LOHOUROU BOHUI</v>
      </c>
      <c r="AG419" s="188" t="str">
        <f t="shared" si="25"/>
        <v>25/2/2022</v>
      </c>
      <c r="AH419" s="189">
        <f t="shared" si="27"/>
        <v>5</v>
      </c>
      <c r="AI419" s="190">
        <f t="shared" si="26"/>
        <v>0</v>
      </c>
    </row>
    <row r="420" spans="1:35" s="191" customFormat="1" ht="13.5" x14ac:dyDescent="0.25">
      <c r="A420" s="151" t="s">
        <v>2090</v>
      </c>
      <c r="B420" s="151" t="s">
        <v>667</v>
      </c>
      <c r="C420" s="151" t="s">
        <v>2090</v>
      </c>
      <c r="D420" s="151" t="s">
        <v>1946</v>
      </c>
      <c r="E420" s="151" t="s">
        <v>669</v>
      </c>
      <c r="F420" s="151" t="s">
        <v>669</v>
      </c>
      <c r="G420" s="151" t="s">
        <v>670</v>
      </c>
      <c r="H420" s="181">
        <v>3.48</v>
      </c>
      <c r="I420" s="164" t="s">
        <v>2405</v>
      </c>
      <c r="J420" s="151">
        <v>1</v>
      </c>
      <c r="K420" s="182">
        <v>2021</v>
      </c>
      <c r="L420" s="151" t="s">
        <v>1609</v>
      </c>
      <c r="M420" s="151" t="s">
        <v>968</v>
      </c>
      <c r="N420" s="183" t="s">
        <v>2091</v>
      </c>
      <c r="O420" s="164" t="s">
        <v>2404</v>
      </c>
      <c r="P420" s="151" t="s">
        <v>674</v>
      </c>
      <c r="Q420" s="182">
        <v>1983</v>
      </c>
      <c r="R420" s="151">
        <v>5</v>
      </c>
      <c r="S420" s="151"/>
      <c r="T420" s="151"/>
      <c r="U420" s="151"/>
      <c r="V420" s="151"/>
      <c r="W420" s="151"/>
      <c r="X420" s="182">
        <v>0</v>
      </c>
      <c r="Y420" s="182">
        <v>0</v>
      </c>
      <c r="Z420" s="184" t="s">
        <v>776</v>
      </c>
      <c r="AA420" s="168">
        <v>2022</v>
      </c>
      <c r="AB420" s="185">
        <v>2</v>
      </c>
      <c r="AC420" s="185">
        <v>25</v>
      </c>
      <c r="AD420" s="186" t="b">
        <f>IF(ISBLANK(GroupMember[[#This Row],[1. Identifiant interne d’exploitation agricole*]]),"",IF(ISERROR(MATCH(GroupMember[[#This Row],[1. Identifiant interne d’exploitation agricole*]],CertifiedCrop[1. Identifiant interne d’exploitation agricole*],0)),FALSE,TRUE))</f>
        <v>1</v>
      </c>
      <c r="AE420" s="186" t="b">
        <f>IF(ISBLANK(GroupMember[[#This Row],[1. Identifiant interne d’exploitation agricole*]]),"",IF(ISERROR(MATCH(GroupMember[[#This Row],[1. Identifiant interne d’exploitation agricole*]],FarmUnit[1. Identifiant interne d’exploitation agricole*],0)),FALSE,TRUE))</f>
        <v>1</v>
      </c>
      <c r="AF420" s="187" t="str">
        <f t="shared" si="24"/>
        <v>MAMADOU TRAORE</v>
      </c>
      <c r="AG420" s="188" t="str">
        <f t="shared" si="25"/>
        <v>25/2/2022</v>
      </c>
      <c r="AH420" s="189">
        <f t="shared" si="27"/>
        <v>5</v>
      </c>
      <c r="AI420" s="190">
        <f t="shared" si="26"/>
        <v>0</v>
      </c>
    </row>
    <row r="421" spans="1:35" s="191" customFormat="1" ht="13.5" x14ac:dyDescent="0.25">
      <c r="A421" s="151" t="s">
        <v>2092</v>
      </c>
      <c r="B421" s="151" t="s">
        <v>667</v>
      </c>
      <c r="C421" s="151" t="s">
        <v>2092</v>
      </c>
      <c r="D421" s="151" t="s">
        <v>1946</v>
      </c>
      <c r="E421" s="151" t="s">
        <v>669</v>
      </c>
      <c r="F421" s="151" t="s">
        <v>669</v>
      </c>
      <c r="G421" s="151" t="s">
        <v>670</v>
      </c>
      <c r="H421" s="181">
        <v>2.02</v>
      </c>
      <c r="I421" s="164" t="s">
        <v>2405</v>
      </c>
      <c r="J421" s="151">
        <v>2</v>
      </c>
      <c r="K421" s="182">
        <v>2021</v>
      </c>
      <c r="L421" s="151" t="s">
        <v>2093</v>
      </c>
      <c r="M421" s="151" t="s">
        <v>2094</v>
      </c>
      <c r="N421" s="183" t="s">
        <v>2095</v>
      </c>
      <c r="O421" s="164" t="s">
        <v>2404</v>
      </c>
      <c r="P421" s="151" t="s">
        <v>674</v>
      </c>
      <c r="Q421" s="182">
        <v>1987</v>
      </c>
      <c r="R421" s="151">
        <v>6</v>
      </c>
      <c r="S421" s="151"/>
      <c r="T421" s="151"/>
      <c r="U421" s="151"/>
      <c r="V421" s="151"/>
      <c r="W421" s="151"/>
      <c r="X421" s="182">
        <v>0</v>
      </c>
      <c r="Y421" s="182">
        <v>0</v>
      </c>
      <c r="Z421" s="184" t="s">
        <v>776</v>
      </c>
      <c r="AA421" s="168">
        <v>2022</v>
      </c>
      <c r="AB421" s="185">
        <v>2</v>
      </c>
      <c r="AC421" s="185">
        <v>23</v>
      </c>
      <c r="AD421" s="186" t="b">
        <f>IF(ISBLANK(GroupMember[[#This Row],[1. Identifiant interne d’exploitation agricole*]]),"",IF(ISERROR(MATCH(GroupMember[[#This Row],[1. Identifiant interne d’exploitation agricole*]],CertifiedCrop[1. Identifiant interne d’exploitation agricole*],0)),FALSE,TRUE))</f>
        <v>1</v>
      </c>
      <c r="AE421" s="186" t="b">
        <f>IF(ISBLANK(GroupMember[[#This Row],[1. Identifiant interne d’exploitation agricole*]]),"",IF(ISERROR(MATCH(GroupMember[[#This Row],[1. Identifiant interne d’exploitation agricole*]],FarmUnit[1. Identifiant interne d’exploitation agricole*],0)),FALSE,TRUE))</f>
        <v>1</v>
      </c>
      <c r="AF421" s="187" t="str">
        <f t="shared" si="24"/>
        <v>YORO FABIE DJEDJE</v>
      </c>
      <c r="AG421" s="188" t="str">
        <f t="shared" si="25"/>
        <v>23/2/2022</v>
      </c>
      <c r="AH421" s="189">
        <f t="shared" si="27"/>
        <v>5</v>
      </c>
      <c r="AI421" s="190">
        <f t="shared" si="26"/>
        <v>0</v>
      </c>
    </row>
    <row r="422" spans="1:35" s="191" customFormat="1" ht="13.5" x14ac:dyDescent="0.25">
      <c r="A422" s="151" t="s">
        <v>2096</v>
      </c>
      <c r="B422" s="151" t="s">
        <v>667</v>
      </c>
      <c r="C422" s="151" t="s">
        <v>2096</v>
      </c>
      <c r="D422" s="151" t="s">
        <v>1946</v>
      </c>
      <c r="E422" s="151" t="s">
        <v>669</v>
      </c>
      <c r="F422" s="151" t="s">
        <v>669</v>
      </c>
      <c r="G422" s="151" t="s">
        <v>670</v>
      </c>
      <c r="H422" s="181">
        <v>4.1100000000000003</v>
      </c>
      <c r="I422" s="164" t="s">
        <v>2405</v>
      </c>
      <c r="J422" s="151">
        <v>1</v>
      </c>
      <c r="K422" s="182">
        <v>2021</v>
      </c>
      <c r="L422" s="151" t="s">
        <v>2097</v>
      </c>
      <c r="M422" s="151" t="s">
        <v>2098</v>
      </c>
      <c r="N422" s="183" t="s">
        <v>2099</v>
      </c>
      <c r="O422" s="164" t="s">
        <v>2404</v>
      </c>
      <c r="P422" s="151" t="s">
        <v>674</v>
      </c>
      <c r="Q422" s="182">
        <v>1966</v>
      </c>
      <c r="R422" s="151">
        <v>4</v>
      </c>
      <c r="S422" s="151"/>
      <c r="T422" s="151"/>
      <c r="U422" s="151"/>
      <c r="V422" s="151"/>
      <c r="W422" s="151"/>
      <c r="X422" s="182">
        <v>0</v>
      </c>
      <c r="Y422" s="182">
        <v>0</v>
      </c>
      <c r="Z422" s="184" t="s">
        <v>776</v>
      </c>
      <c r="AA422" s="168">
        <v>2022</v>
      </c>
      <c r="AB422" s="185">
        <v>2</v>
      </c>
      <c r="AC422" s="185">
        <v>2</v>
      </c>
      <c r="AD422" s="186" t="b">
        <f>IF(ISBLANK(GroupMember[[#This Row],[1. Identifiant interne d’exploitation agricole*]]),"",IF(ISERROR(MATCH(GroupMember[[#This Row],[1. Identifiant interne d’exploitation agricole*]],CertifiedCrop[1. Identifiant interne d’exploitation agricole*],0)),FALSE,TRUE))</f>
        <v>1</v>
      </c>
      <c r="AE422" s="186" t="b">
        <f>IF(ISBLANK(GroupMember[[#This Row],[1. Identifiant interne d’exploitation agricole*]]),"",IF(ISERROR(MATCH(GroupMember[[#This Row],[1. Identifiant interne d’exploitation agricole*]],FarmUnit[1. Identifiant interne d’exploitation agricole*],0)),FALSE,TRUE))</f>
        <v>1</v>
      </c>
      <c r="AF422" s="187" t="str">
        <f t="shared" si="24"/>
        <v>BOLOU MARTIN ZIGRE</v>
      </c>
      <c r="AG422" s="188" t="str">
        <f t="shared" si="25"/>
        <v>2/2/2022</v>
      </c>
      <c r="AH422" s="189">
        <f t="shared" si="27"/>
        <v>3</v>
      </c>
      <c r="AI422" s="190">
        <f t="shared" si="26"/>
        <v>0</v>
      </c>
    </row>
    <row r="423" spans="1:35" s="191" customFormat="1" ht="13.5" x14ac:dyDescent="0.25">
      <c r="A423" s="151" t="s">
        <v>2100</v>
      </c>
      <c r="B423" s="151" t="s">
        <v>667</v>
      </c>
      <c r="C423" s="151" t="s">
        <v>2100</v>
      </c>
      <c r="D423" s="151" t="s">
        <v>1946</v>
      </c>
      <c r="E423" s="151" t="s">
        <v>669</v>
      </c>
      <c r="F423" s="151" t="s">
        <v>669</v>
      </c>
      <c r="G423" s="151" t="s">
        <v>670</v>
      </c>
      <c r="H423" s="181">
        <v>2.84</v>
      </c>
      <c r="I423" s="164" t="s">
        <v>2405</v>
      </c>
      <c r="J423" s="151">
        <v>1</v>
      </c>
      <c r="K423" s="182">
        <v>2021</v>
      </c>
      <c r="L423" s="151" t="s">
        <v>2101</v>
      </c>
      <c r="M423" s="151" t="s">
        <v>2098</v>
      </c>
      <c r="N423" s="183" t="s">
        <v>2102</v>
      </c>
      <c r="O423" s="164" t="s">
        <v>2404</v>
      </c>
      <c r="P423" s="151" t="s">
        <v>674</v>
      </c>
      <c r="Q423" s="182">
        <v>1978</v>
      </c>
      <c r="R423" s="151">
        <v>3</v>
      </c>
      <c r="S423" s="151"/>
      <c r="T423" s="151"/>
      <c r="U423" s="151"/>
      <c r="V423" s="151"/>
      <c r="W423" s="151"/>
      <c r="X423" s="182">
        <v>0</v>
      </c>
      <c r="Y423" s="182">
        <v>9</v>
      </c>
      <c r="Z423" s="184" t="s">
        <v>776</v>
      </c>
      <c r="AA423" s="168">
        <v>2022</v>
      </c>
      <c r="AB423" s="185">
        <v>1</v>
      </c>
      <c r="AC423" s="185">
        <v>4</v>
      </c>
      <c r="AD423" s="186" t="b">
        <f>IF(ISBLANK(GroupMember[[#This Row],[1. Identifiant interne d’exploitation agricole*]]),"",IF(ISERROR(MATCH(GroupMember[[#This Row],[1. Identifiant interne d’exploitation agricole*]],CertifiedCrop[1. Identifiant interne d’exploitation agricole*],0)),FALSE,TRUE))</f>
        <v>1</v>
      </c>
      <c r="AE423" s="186" t="b">
        <f>IF(ISBLANK(GroupMember[[#This Row],[1. Identifiant interne d’exploitation agricole*]]),"",IF(ISERROR(MATCH(GroupMember[[#This Row],[1. Identifiant interne d’exploitation agricole*]],FarmUnit[1. Identifiant interne d’exploitation agricole*],0)),FALSE,TRUE))</f>
        <v>1</v>
      </c>
      <c r="AF423" s="187" t="str">
        <f t="shared" si="24"/>
        <v>SERY THIERRY ZIGRE</v>
      </c>
      <c r="AG423" s="188" t="str">
        <f t="shared" si="25"/>
        <v>4/1/2022</v>
      </c>
      <c r="AH423" s="189">
        <f t="shared" si="27"/>
        <v>5</v>
      </c>
      <c r="AI423" s="190">
        <f t="shared" si="26"/>
        <v>0.75</v>
      </c>
    </row>
    <row r="424" spans="1:35" s="191" customFormat="1" ht="13.5" x14ac:dyDescent="0.25">
      <c r="A424" s="151" t="s">
        <v>2103</v>
      </c>
      <c r="B424" s="151" t="s">
        <v>667</v>
      </c>
      <c r="C424" s="151" t="s">
        <v>2103</v>
      </c>
      <c r="D424" s="151" t="s">
        <v>1946</v>
      </c>
      <c r="E424" s="151" t="s">
        <v>669</v>
      </c>
      <c r="F424" s="151" t="s">
        <v>669</v>
      </c>
      <c r="G424" s="151" t="s">
        <v>670</v>
      </c>
      <c r="H424" s="181">
        <v>4.67</v>
      </c>
      <c r="I424" s="164" t="s">
        <v>2405</v>
      </c>
      <c r="J424" s="151">
        <v>2</v>
      </c>
      <c r="K424" s="182">
        <v>2021</v>
      </c>
      <c r="L424" s="151" t="s">
        <v>2104</v>
      </c>
      <c r="M424" s="151" t="s">
        <v>2098</v>
      </c>
      <c r="N424" s="183" t="s">
        <v>2105</v>
      </c>
      <c r="O424" s="164" t="s">
        <v>2404</v>
      </c>
      <c r="P424" s="151" t="s">
        <v>674</v>
      </c>
      <c r="Q424" s="182">
        <v>1964</v>
      </c>
      <c r="R424" s="151">
        <v>4</v>
      </c>
      <c r="S424" s="151"/>
      <c r="T424" s="151"/>
      <c r="U424" s="151"/>
      <c r="V424" s="151"/>
      <c r="W424" s="151"/>
      <c r="X424" s="182">
        <v>0</v>
      </c>
      <c r="Y424" s="182">
        <v>0</v>
      </c>
      <c r="Z424" s="184" t="s">
        <v>776</v>
      </c>
      <c r="AA424" s="168">
        <v>2022</v>
      </c>
      <c r="AB424" s="185">
        <v>2</v>
      </c>
      <c r="AC424" s="185">
        <v>25</v>
      </c>
      <c r="AD424" s="186" t="b">
        <f>IF(ISBLANK(GroupMember[[#This Row],[1. Identifiant interne d’exploitation agricole*]]),"",IF(ISERROR(MATCH(GroupMember[[#This Row],[1. Identifiant interne d’exploitation agricole*]],CertifiedCrop[1. Identifiant interne d’exploitation agricole*],0)),FALSE,TRUE))</f>
        <v>1</v>
      </c>
      <c r="AE424" s="186" t="b">
        <f>IF(ISBLANK(GroupMember[[#This Row],[1. Identifiant interne d’exploitation agricole*]]),"",IF(ISERROR(MATCH(GroupMember[[#This Row],[1. Identifiant interne d’exploitation agricole*]],FarmUnit[1. Identifiant interne d’exploitation agricole*],0)),FALSE,TRUE))</f>
        <v>1</v>
      </c>
      <c r="AF424" s="187" t="str">
        <f t="shared" si="24"/>
        <v>TIZRE ABIB ZIGRE</v>
      </c>
      <c r="AG424" s="188" t="str">
        <f t="shared" si="25"/>
        <v>25/2/2022</v>
      </c>
      <c r="AH424" s="189">
        <f t="shared" si="27"/>
        <v>5</v>
      </c>
      <c r="AI424" s="190">
        <f t="shared" si="26"/>
        <v>0</v>
      </c>
    </row>
    <row r="425" spans="1:35" s="191" customFormat="1" ht="13.5" x14ac:dyDescent="0.25">
      <c r="A425" s="151" t="s">
        <v>2106</v>
      </c>
      <c r="B425" s="151" t="s">
        <v>667</v>
      </c>
      <c r="C425" s="151" t="s">
        <v>2106</v>
      </c>
      <c r="D425" s="151" t="s">
        <v>1946</v>
      </c>
      <c r="E425" s="151" t="s">
        <v>669</v>
      </c>
      <c r="F425" s="151" t="s">
        <v>669</v>
      </c>
      <c r="G425" s="151" t="s">
        <v>670</v>
      </c>
      <c r="H425" s="181">
        <v>0.79</v>
      </c>
      <c r="I425" s="164" t="s">
        <v>2405</v>
      </c>
      <c r="J425" s="151">
        <v>1</v>
      </c>
      <c r="K425" s="182">
        <v>2021</v>
      </c>
      <c r="L425" s="151" t="s">
        <v>2107</v>
      </c>
      <c r="M425" s="151" t="s">
        <v>2098</v>
      </c>
      <c r="N425" s="183" t="s">
        <v>2108</v>
      </c>
      <c r="O425" s="164" t="s">
        <v>2404</v>
      </c>
      <c r="P425" s="151" t="s">
        <v>674</v>
      </c>
      <c r="Q425" s="182">
        <v>1967</v>
      </c>
      <c r="R425" s="151">
        <v>6</v>
      </c>
      <c r="S425" s="151"/>
      <c r="T425" s="151"/>
      <c r="U425" s="151"/>
      <c r="V425" s="151"/>
      <c r="W425" s="151"/>
      <c r="X425" s="182">
        <v>0</v>
      </c>
      <c r="Y425" s="182">
        <v>0</v>
      </c>
      <c r="Z425" s="184" t="s">
        <v>776</v>
      </c>
      <c r="AA425" s="168">
        <v>2022</v>
      </c>
      <c r="AB425" s="185">
        <v>2</v>
      </c>
      <c r="AC425" s="185">
        <v>23</v>
      </c>
      <c r="AD425" s="186" t="b">
        <f>IF(ISBLANK(GroupMember[[#This Row],[1. Identifiant interne d’exploitation agricole*]]),"",IF(ISERROR(MATCH(GroupMember[[#This Row],[1. Identifiant interne d’exploitation agricole*]],CertifiedCrop[1. Identifiant interne d’exploitation agricole*],0)),FALSE,TRUE))</f>
        <v>1</v>
      </c>
      <c r="AE425" s="186" t="b">
        <f>IF(ISBLANK(GroupMember[[#This Row],[1. Identifiant interne d’exploitation agricole*]]),"",IF(ISERROR(MATCH(GroupMember[[#This Row],[1. Identifiant interne d’exploitation agricole*]],FarmUnit[1. Identifiant interne d’exploitation agricole*],0)),FALSE,TRUE))</f>
        <v>1</v>
      </c>
      <c r="AF425" s="187" t="str">
        <f t="shared" si="24"/>
        <v>GANGO ZIGRE</v>
      </c>
      <c r="AG425" s="188" t="str">
        <f t="shared" si="25"/>
        <v>23/2/2022</v>
      </c>
      <c r="AH425" s="189">
        <f t="shared" si="27"/>
        <v>5</v>
      </c>
      <c r="AI425" s="190">
        <f t="shared" si="26"/>
        <v>0</v>
      </c>
    </row>
    <row r="426" spans="1:35" s="191" customFormat="1" ht="25.5" x14ac:dyDescent="0.25">
      <c r="A426" s="151" t="s">
        <v>2109</v>
      </c>
      <c r="B426" s="151" t="s">
        <v>667</v>
      </c>
      <c r="C426" s="151" t="s">
        <v>2109</v>
      </c>
      <c r="D426" s="151" t="s">
        <v>1946</v>
      </c>
      <c r="E426" s="151" t="s">
        <v>669</v>
      </c>
      <c r="F426" s="151" t="s">
        <v>669</v>
      </c>
      <c r="G426" s="151" t="s">
        <v>670</v>
      </c>
      <c r="H426" s="181">
        <v>9.0289999999999999</v>
      </c>
      <c r="I426" s="164" t="s">
        <v>2405</v>
      </c>
      <c r="J426" s="151">
        <v>1</v>
      </c>
      <c r="K426" s="182">
        <v>2021</v>
      </c>
      <c r="L426" s="151" t="s">
        <v>2110</v>
      </c>
      <c r="M426" s="151" t="s">
        <v>2098</v>
      </c>
      <c r="N426" s="183" t="s">
        <v>2111</v>
      </c>
      <c r="O426" s="164" t="s">
        <v>2404</v>
      </c>
      <c r="P426" s="151" t="s">
        <v>674</v>
      </c>
      <c r="Q426" s="182">
        <v>1978</v>
      </c>
      <c r="R426" s="151">
        <v>8</v>
      </c>
      <c r="S426" s="151"/>
      <c r="T426" s="151"/>
      <c r="U426" s="151"/>
      <c r="V426" s="151"/>
      <c r="W426" s="151"/>
      <c r="X426" s="182">
        <v>2</v>
      </c>
      <c r="Y426" s="182">
        <v>7</v>
      </c>
      <c r="Z426" s="184" t="s">
        <v>776</v>
      </c>
      <c r="AA426" s="168">
        <v>2022</v>
      </c>
      <c r="AB426" s="185">
        <v>2</v>
      </c>
      <c r="AC426" s="185">
        <v>25</v>
      </c>
      <c r="AD426" s="186" t="b">
        <f>IF(ISBLANK(GroupMember[[#This Row],[1. Identifiant interne d’exploitation agricole*]]),"",IF(ISERROR(MATCH(GroupMember[[#This Row],[1. Identifiant interne d’exploitation agricole*]],CertifiedCrop[1. Identifiant interne d’exploitation agricole*],0)),FALSE,TRUE))</f>
        <v>1</v>
      </c>
      <c r="AE426" s="186" t="b">
        <f>IF(ISBLANK(GroupMember[[#This Row],[1. Identifiant interne d’exploitation agricole*]]),"",IF(ISERROR(MATCH(GroupMember[[#This Row],[1. Identifiant interne d’exploitation agricole*]],FarmUnit[1. Identifiant interne d’exploitation agricole*],0)),FALSE,TRUE))</f>
        <v>1</v>
      </c>
      <c r="AF426" s="187" t="str">
        <f t="shared" si="24"/>
        <v>YOBO BARTHELEMY ZIGRE</v>
      </c>
      <c r="AG426" s="188" t="str">
        <f t="shared" si="25"/>
        <v>25/2/2022</v>
      </c>
      <c r="AH426" s="189">
        <f t="shared" si="27"/>
        <v>5</v>
      </c>
      <c r="AI426" s="190">
        <f t="shared" si="26"/>
        <v>2.5833333333333335</v>
      </c>
    </row>
    <row r="427" spans="1:35" s="191" customFormat="1" ht="13.5" x14ac:dyDescent="0.25">
      <c r="A427" s="151" t="s">
        <v>2112</v>
      </c>
      <c r="B427" s="151" t="s">
        <v>667</v>
      </c>
      <c r="C427" s="151" t="s">
        <v>2112</v>
      </c>
      <c r="D427" s="151" t="s">
        <v>1946</v>
      </c>
      <c r="E427" s="151" t="s">
        <v>669</v>
      </c>
      <c r="F427" s="151" t="s">
        <v>669</v>
      </c>
      <c r="G427" s="151" t="s">
        <v>670</v>
      </c>
      <c r="H427" s="181">
        <v>7.79</v>
      </c>
      <c r="I427" s="164" t="s">
        <v>2405</v>
      </c>
      <c r="J427" s="151">
        <v>2</v>
      </c>
      <c r="K427" s="182">
        <v>2021</v>
      </c>
      <c r="L427" s="151" t="s">
        <v>2113</v>
      </c>
      <c r="M427" s="151" t="s">
        <v>2098</v>
      </c>
      <c r="N427" s="183" t="s">
        <v>2114</v>
      </c>
      <c r="O427" s="164" t="s">
        <v>2404</v>
      </c>
      <c r="P427" s="151" t="s">
        <v>674</v>
      </c>
      <c r="Q427" s="182">
        <v>1965</v>
      </c>
      <c r="R427" s="151">
        <v>2</v>
      </c>
      <c r="S427" s="151"/>
      <c r="T427" s="151"/>
      <c r="U427" s="151"/>
      <c r="V427" s="151"/>
      <c r="W427" s="151"/>
      <c r="X427" s="182">
        <v>2</v>
      </c>
      <c r="Y427" s="182">
        <v>0</v>
      </c>
      <c r="Z427" s="184" t="s">
        <v>776</v>
      </c>
      <c r="AA427" s="168">
        <v>2022</v>
      </c>
      <c r="AB427" s="185">
        <v>2</v>
      </c>
      <c r="AC427" s="185">
        <v>23</v>
      </c>
      <c r="AD427" s="186" t="b">
        <f>IF(ISBLANK(GroupMember[[#This Row],[1. Identifiant interne d’exploitation agricole*]]),"",IF(ISERROR(MATCH(GroupMember[[#This Row],[1. Identifiant interne d’exploitation agricole*]],CertifiedCrop[1. Identifiant interne d’exploitation agricole*],0)),FALSE,TRUE))</f>
        <v>1</v>
      </c>
      <c r="AE427" s="186" t="b">
        <f>IF(ISBLANK(GroupMember[[#This Row],[1. Identifiant interne d’exploitation agricole*]]),"",IF(ISERROR(MATCH(GroupMember[[#This Row],[1. Identifiant interne d’exploitation agricole*]],FarmUnit[1. Identifiant interne d’exploitation agricole*],0)),FALSE,TRUE))</f>
        <v>1</v>
      </c>
      <c r="AF427" s="187" t="str">
        <f t="shared" ref="AF427:AF453" si="28">IFERROR(CONCATENATE(L427," ",M427),"")</f>
        <v>ZEDJIA PACOM ZIGRE</v>
      </c>
      <c r="AG427" s="188" t="str">
        <f t="shared" ref="AG427:AG453" si="29">CONCATENATE(AC427,"/",AB427,"/",AA427)</f>
        <v>23/2/2022</v>
      </c>
      <c r="AH427" s="189">
        <f t="shared" si="27"/>
        <v>5</v>
      </c>
      <c r="AI427" s="190">
        <f t="shared" ref="AI427:AI453" si="30">IF((X427+Y427/12)&lt;0,"",(X427+Y427/12))</f>
        <v>2</v>
      </c>
    </row>
    <row r="428" spans="1:35" s="191" customFormat="1" ht="13.5" x14ac:dyDescent="0.25">
      <c r="A428" s="151" t="s">
        <v>2115</v>
      </c>
      <c r="B428" s="151" t="s">
        <v>667</v>
      </c>
      <c r="C428" s="151" t="s">
        <v>2115</v>
      </c>
      <c r="D428" s="151" t="s">
        <v>1946</v>
      </c>
      <c r="E428" s="151" t="s">
        <v>669</v>
      </c>
      <c r="F428" s="151" t="s">
        <v>669</v>
      </c>
      <c r="G428" s="151" t="s">
        <v>670</v>
      </c>
      <c r="H428" s="181">
        <v>0.6</v>
      </c>
      <c r="I428" s="164" t="s">
        <v>2405</v>
      </c>
      <c r="J428" s="151">
        <v>1</v>
      </c>
      <c r="K428" s="182">
        <v>2021</v>
      </c>
      <c r="L428" s="151" t="s">
        <v>2116</v>
      </c>
      <c r="M428" s="151" t="s">
        <v>2036</v>
      </c>
      <c r="N428" s="164" t="s">
        <v>2404</v>
      </c>
      <c r="O428" s="164" t="s">
        <v>2404</v>
      </c>
      <c r="P428" s="151" t="s">
        <v>674</v>
      </c>
      <c r="Q428" s="182">
        <v>1977</v>
      </c>
      <c r="R428" s="151">
        <v>2</v>
      </c>
      <c r="S428" s="151"/>
      <c r="T428" s="151"/>
      <c r="U428" s="151"/>
      <c r="V428" s="151"/>
      <c r="W428" s="151"/>
      <c r="X428" s="182">
        <v>0</v>
      </c>
      <c r="Y428" s="182">
        <v>0</v>
      </c>
      <c r="Z428" s="184" t="s">
        <v>776</v>
      </c>
      <c r="AA428" s="168">
        <v>2022</v>
      </c>
      <c r="AB428" s="185">
        <v>1</v>
      </c>
      <c r="AC428" s="185">
        <v>5</v>
      </c>
      <c r="AD428" s="186" t="b">
        <f>IF(ISBLANK(GroupMember[[#This Row],[1. Identifiant interne d’exploitation agricole*]]),"",IF(ISERROR(MATCH(GroupMember[[#This Row],[1. Identifiant interne d’exploitation agricole*]],CertifiedCrop[1. Identifiant interne d’exploitation agricole*],0)),FALSE,TRUE))</f>
        <v>1</v>
      </c>
      <c r="AE428" s="186" t="b">
        <f>IF(ISBLANK(GroupMember[[#This Row],[1. Identifiant interne d’exploitation agricole*]]),"",IF(ISERROR(MATCH(GroupMember[[#This Row],[1. Identifiant interne d’exploitation agricole*]],FarmUnit[1. Identifiant interne d’exploitation agricole*],0)),FALSE,TRUE))</f>
        <v>1</v>
      </c>
      <c r="AF428" s="187" t="str">
        <f t="shared" si="28"/>
        <v>FAUSTIN GBELIA</v>
      </c>
      <c r="AG428" s="188" t="str">
        <f t="shared" si="29"/>
        <v>5/1/2022</v>
      </c>
      <c r="AH428" s="189">
        <f t="shared" si="27"/>
        <v>5</v>
      </c>
      <c r="AI428" s="190">
        <f t="shared" si="30"/>
        <v>0</v>
      </c>
    </row>
    <row r="429" spans="1:35" s="191" customFormat="1" ht="13.5" x14ac:dyDescent="0.25">
      <c r="A429" s="151" t="s">
        <v>2117</v>
      </c>
      <c r="B429" s="151" t="s">
        <v>667</v>
      </c>
      <c r="C429" s="151" t="s">
        <v>2117</v>
      </c>
      <c r="D429" s="151" t="s">
        <v>2118</v>
      </c>
      <c r="E429" s="151" t="s">
        <v>669</v>
      </c>
      <c r="F429" s="151" t="s">
        <v>669</v>
      </c>
      <c r="G429" s="151" t="s">
        <v>2119</v>
      </c>
      <c r="H429" s="181">
        <v>3.9</v>
      </c>
      <c r="I429" s="164" t="s">
        <v>2405</v>
      </c>
      <c r="J429" s="151">
        <v>2</v>
      </c>
      <c r="K429" s="182">
        <v>2021</v>
      </c>
      <c r="L429" s="151" t="s">
        <v>841</v>
      </c>
      <c r="M429" s="151" t="s">
        <v>810</v>
      </c>
      <c r="N429" s="183" t="s">
        <v>2120</v>
      </c>
      <c r="O429" s="151" t="s">
        <v>2121</v>
      </c>
      <c r="P429" s="151" t="s">
        <v>674</v>
      </c>
      <c r="Q429" s="182">
        <v>1989</v>
      </c>
      <c r="R429" s="151">
        <v>6</v>
      </c>
      <c r="S429" s="151"/>
      <c r="T429" s="151"/>
      <c r="U429" s="151"/>
      <c r="V429" s="151"/>
      <c r="W429" s="151"/>
      <c r="X429" s="182">
        <v>0</v>
      </c>
      <c r="Y429" s="182">
        <v>4</v>
      </c>
      <c r="Z429" s="184" t="s">
        <v>1101</v>
      </c>
      <c r="AA429" s="168">
        <v>2022</v>
      </c>
      <c r="AB429" s="185">
        <v>1</v>
      </c>
      <c r="AC429" s="185">
        <v>5</v>
      </c>
      <c r="AD429" s="186" t="b">
        <f>IF(ISBLANK(GroupMember[[#This Row],[1. Identifiant interne d’exploitation agricole*]]),"",IF(ISERROR(MATCH(GroupMember[[#This Row],[1. Identifiant interne d’exploitation agricole*]],CertifiedCrop[1. Identifiant interne d’exploitation agricole*],0)),FALSE,TRUE))</f>
        <v>1</v>
      </c>
      <c r="AE429" s="186" t="b">
        <f>IF(ISBLANK(GroupMember[[#This Row],[1. Identifiant interne d’exploitation agricole*]]),"",IF(ISERROR(MATCH(GroupMember[[#This Row],[1. Identifiant interne d’exploitation agricole*]],FarmUnit[1. Identifiant interne d’exploitation agricole*],0)),FALSE,TRUE))</f>
        <v>1</v>
      </c>
      <c r="AF429" s="187" t="str">
        <f t="shared" si="28"/>
        <v>KONAN YAO</v>
      </c>
      <c r="AG429" s="188" t="str">
        <f t="shared" si="29"/>
        <v>5/1/2022</v>
      </c>
      <c r="AH429" s="189">
        <f t="shared" si="27"/>
        <v>3</v>
      </c>
      <c r="AI429" s="190">
        <f t="shared" si="30"/>
        <v>0.33333333333333331</v>
      </c>
    </row>
    <row r="430" spans="1:35" s="191" customFormat="1" ht="25.5" x14ac:dyDescent="0.25">
      <c r="A430" s="151" t="s">
        <v>2122</v>
      </c>
      <c r="B430" s="151" t="s">
        <v>667</v>
      </c>
      <c r="C430" s="151" t="s">
        <v>2122</v>
      </c>
      <c r="D430" s="151" t="s">
        <v>2118</v>
      </c>
      <c r="E430" s="151" t="s">
        <v>669</v>
      </c>
      <c r="F430" s="151" t="s">
        <v>669</v>
      </c>
      <c r="G430" s="151" t="s">
        <v>2119</v>
      </c>
      <c r="H430" s="181">
        <v>2.4900000000000002</v>
      </c>
      <c r="I430" s="164" t="s">
        <v>2405</v>
      </c>
      <c r="J430" s="151">
        <v>1</v>
      </c>
      <c r="K430" s="182">
        <v>2021</v>
      </c>
      <c r="L430" s="151" t="s">
        <v>2123</v>
      </c>
      <c r="M430" s="151" t="s">
        <v>2124</v>
      </c>
      <c r="N430" s="183" t="s">
        <v>2125</v>
      </c>
      <c r="O430" s="151" t="s">
        <v>2126</v>
      </c>
      <c r="P430" s="151" t="s">
        <v>674</v>
      </c>
      <c r="Q430" s="182">
        <v>1966</v>
      </c>
      <c r="R430" s="151">
        <v>9</v>
      </c>
      <c r="S430" s="151"/>
      <c r="T430" s="151"/>
      <c r="U430" s="151"/>
      <c r="V430" s="151"/>
      <c r="W430" s="151"/>
      <c r="X430" s="182">
        <v>0</v>
      </c>
      <c r="Y430" s="182">
        <v>4</v>
      </c>
      <c r="Z430" s="184" t="s">
        <v>1101</v>
      </c>
      <c r="AA430" s="168">
        <v>2022</v>
      </c>
      <c r="AB430" s="185">
        <v>2</v>
      </c>
      <c r="AC430" s="185">
        <v>24</v>
      </c>
      <c r="AD430" s="186" t="b">
        <f>IF(ISBLANK(GroupMember[[#This Row],[1. Identifiant interne d’exploitation agricole*]]),"",IF(ISERROR(MATCH(GroupMember[[#This Row],[1. Identifiant interne d’exploitation agricole*]],CertifiedCrop[1. Identifiant interne d’exploitation agricole*],0)),FALSE,TRUE))</f>
        <v>1</v>
      </c>
      <c r="AE430" s="186" t="b">
        <f>IF(ISBLANK(GroupMember[[#This Row],[1. Identifiant interne d’exploitation agricole*]]),"",IF(ISERROR(MATCH(GroupMember[[#This Row],[1. Identifiant interne d’exploitation agricole*]],FarmUnit[1. Identifiant interne d’exploitation agricole*],0)),FALSE,TRUE))</f>
        <v>1</v>
      </c>
      <c r="AF430" s="187" t="str">
        <f t="shared" si="28"/>
        <v>N'DA KOFFI FREDERIC YOBOUE</v>
      </c>
      <c r="AG430" s="188" t="str">
        <f t="shared" si="29"/>
        <v>24/2/2022</v>
      </c>
      <c r="AH430" s="189">
        <f t="shared" si="27"/>
        <v>5</v>
      </c>
      <c r="AI430" s="190">
        <f t="shared" si="30"/>
        <v>0.33333333333333331</v>
      </c>
    </row>
    <row r="431" spans="1:35" s="191" customFormat="1" ht="13.5" x14ac:dyDescent="0.25">
      <c r="A431" s="151" t="s">
        <v>2127</v>
      </c>
      <c r="B431" s="151" t="s">
        <v>667</v>
      </c>
      <c r="C431" s="151" t="s">
        <v>2127</v>
      </c>
      <c r="D431" s="151" t="s">
        <v>2118</v>
      </c>
      <c r="E431" s="151" t="s">
        <v>669</v>
      </c>
      <c r="F431" s="151" t="s">
        <v>669</v>
      </c>
      <c r="G431" s="151" t="s">
        <v>2119</v>
      </c>
      <c r="H431" s="181">
        <v>0.64</v>
      </c>
      <c r="I431" s="164" t="s">
        <v>2405</v>
      </c>
      <c r="J431" s="151">
        <v>1</v>
      </c>
      <c r="K431" s="182">
        <v>2021</v>
      </c>
      <c r="L431" s="151" t="s">
        <v>2128</v>
      </c>
      <c r="M431" s="151" t="s">
        <v>2129</v>
      </c>
      <c r="N431" s="183" t="s">
        <v>2130</v>
      </c>
      <c r="O431" s="164" t="s">
        <v>2404</v>
      </c>
      <c r="P431" s="151" t="s">
        <v>674</v>
      </c>
      <c r="Q431" s="182">
        <v>1977</v>
      </c>
      <c r="R431" s="151">
        <v>2</v>
      </c>
      <c r="S431" s="151"/>
      <c r="T431" s="151"/>
      <c r="U431" s="151"/>
      <c r="V431" s="151"/>
      <c r="W431" s="151"/>
      <c r="X431" s="182">
        <v>0</v>
      </c>
      <c r="Y431" s="182">
        <v>4</v>
      </c>
      <c r="Z431" s="184" t="s">
        <v>1101</v>
      </c>
      <c r="AA431" s="168">
        <v>2022</v>
      </c>
      <c r="AB431" s="185">
        <v>1</v>
      </c>
      <c r="AC431" s="185">
        <v>4</v>
      </c>
      <c r="AD431" s="186" t="b">
        <f>IF(ISBLANK(GroupMember[[#This Row],[1. Identifiant interne d’exploitation agricole*]]),"",IF(ISERROR(MATCH(GroupMember[[#This Row],[1. Identifiant interne d’exploitation agricole*]],CertifiedCrop[1. Identifiant interne d’exploitation agricole*],0)),FALSE,TRUE))</f>
        <v>1</v>
      </c>
      <c r="AE431" s="186" t="b">
        <f>IF(ISBLANK(GroupMember[[#This Row],[1. Identifiant interne d’exploitation agricole*]]),"",IF(ISERROR(MATCH(GroupMember[[#This Row],[1. Identifiant interne d’exploitation agricole*]],FarmUnit[1. Identifiant interne d’exploitation agricole*],0)),FALSE,TRUE))</f>
        <v>1</v>
      </c>
      <c r="AF431" s="187" t="str">
        <f t="shared" si="28"/>
        <v>KOUAME BENOIT TAKI</v>
      </c>
      <c r="AG431" s="188" t="str">
        <f t="shared" si="29"/>
        <v>4/1/2022</v>
      </c>
      <c r="AH431" s="189">
        <f t="shared" si="27"/>
        <v>4</v>
      </c>
      <c r="AI431" s="190">
        <f t="shared" si="30"/>
        <v>0.33333333333333331</v>
      </c>
    </row>
    <row r="432" spans="1:35" s="191" customFormat="1" ht="13.5" x14ac:dyDescent="0.25">
      <c r="A432" s="151" t="s">
        <v>2131</v>
      </c>
      <c r="B432" s="151" t="s">
        <v>667</v>
      </c>
      <c r="C432" s="151" t="s">
        <v>2131</v>
      </c>
      <c r="D432" s="151" t="s">
        <v>2118</v>
      </c>
      <c r="E432" s="151" t="s">
        <v>669</v>
      </c>
      <c r="F432" s="151" t="s">
        <v>669</v>
      </c>
      <c r="G432" s="151" t="s">
        <v>2119</v>
      </c>
      <c r="H432" s="181">
        <v>0.44</v>
      </c>
      <c r="I432" s="164" t="s">
        <v>2405</v>
      </c>
      <c r="J432" s="151">
        <v>1</v>
      </c>
      <c r="K432" s="182">
        <v>2021</v>
      </c>
      <c r="L432" s="151" t="s">
        <v>2132</v>
      </c>
      <c r="M432" s="151" t="s">
        <v>810</v>
      </c>
      <c r="N432" s="183" t="s">
        <v>2133</v>
      </c>
      <c r="O432" s="164" t="s">
        <v>2404</v>
      </c>
      <c r="P432" s="151" t="s">
        <v>674</v>
      </c>
      <c r="Q432" s="182">
        <v>1970</v>
      </c>
      <c r="R432" s="151">
        <v>6</v>
      </c>
      <c r="S432" s="151"/>
      <c r="T432" s="151"/>
      <c r="U432" s="151"/>
      <c r="V432" s="151"/>
      <c r="W432" s="151"/>
      <c r="X432" s="182">
        <v>0</v>
      </c>
      <c r="Y432" s="182">
        <v>5</v>
      </c>
      <c r="Z432" s="184" t="s">
        <v>1101</v>
      </c>
      <c r="AA432" s="168">
        <v>2022</v>
      </c>
      <c r="AB432" s="185">
        <v>2</v>
      </c>
      <c r="AC432" s="185">
        <v>26</v>
      </c>
      <c r="AD432" s="186" t="b">
        <f>IF(ISBLANK(GroupMember[[#This Row],[1. Identifiant interne d’exploitation agricole*]]),"",IF(ISERROR(MATCH(GroupMember[[#This Row],[1. Identifiant interne d’exploitation agricole*]],CertifiedCrop[1. Identifiant interne d’exploitation agricole*],0)),FALSE,TRUE))</f>
        <v>1</v>
      </c>
      <c r="AE432" s="186" t="b">
        <f>IF(ISBLANK(GroupMember[[#This Row],[1. Identifiant interne d’exploitation agricole*]]),"",IF(ISERROR(MATCH(GroupMember[[#This Row],[1. Identifiant interne d’exploitation agricole*]],FarmUnit[1. Identifiant interne d’exploitation agricole*],0)),FALSE,TRUE))</f>
        <v>1</v>
      </c>
      <c r="AF432" s="187" t="str">
        <f t="shared" si="28"/>
        <v>YAO GEORGE YAO</v>
      </c>
      <c r="AG432" s="188" t="str">
        <f t="shared" si="29"/>
        <v>26/2/2022</v>
      </c>
      <c r="AH432" s="189">
        <f t="shared" si="27"/>
        <v>4</v>
      </c>
      <c r="AI432" s="190">
        <f t="shared" si="30"/>
        <v>0.41666666666666669</v>
      </c>
    </row>
    <row r="433" spans="1:35" s="191" customFormat="1" ht="25.5" x14ac:dyDescent="0.25">
      <c r="A433" s="151" t="s">
        <v>2134</v>
      </c>
      <c r="B433" s="151" t="s">
        <v>667</v>
      </c>
      <c r="C433" s="151" t="s">
        <v>2134</v>
      </c>
      <c r="D433" s="151" t="s">
        <v>2118</v>
      </c>
      <c r="E433" s="151" t="s">
        <v>669</v>
      </c>
      <c r="F433" s="151" t="s">
        <v>669</v>
      </c>
      <c r="G433" s="151" t="s">
        <v>2119</v>
      </c>
      <c r="H433" s="181">
        <v>1.51</v>
      </c>
      <c r="I433" s="164" t="s">
        <v>2405</v>
      </c>
      <c r="J433" s="151">
        <v>1</v>
      </c>
      <c r="K433" s="182">
        <v>2021</v>
      </c>
      <c r="L433" s="151" t="s">
        <v>2135</v>
      </c>
      <c r="M433" s="151" t="s">
        <v>810</v>
      </c>
      <c r="N433" s="183" t="s">
        <v>2136</v>
      </c>
      <c r="O433" s="164" t="s">
        <v>2404</v>
      </c>
      <c r="P433" s="151" t="s">
        <v>674</v>
      </c>
      <c r="Q433" s="182">
        <v>1982</v>
      </c>
      <c r="R433" s="151">
        <v>2</v>
      </c>
      <c r="S433" s="151"/>
      <c r="T433" s="151"/>
      <c r="U433" s="151"/>
      <c r="V433" s="151"/>
      <c r="W433" s="151"/>
      <c r="X433" s="182">
        <v>0</v>
      </c>
      <c r="Y433" s="182">
        <v>7</v>
      </c>
      <c r="Z433" s="184" t="s">
        <v>1101</v>
      </c>
      <c r="AA433" s="168">
        <v>2022</v>
      </c>
      <c r="AB433" s="185">
        <v>1</v>
      </c>
      <c r="AC433" s="185">
        <v>5</v>
      </c>
      <c r="AD433" s="186" t="b">
        <f>IF(ISBLANK(GroupMember[[#This Row],[1. Identifiant interne d’exploitation agricole*]]),"",IF(ISERROR(MATCH(GroupMember[[#This Row],[1. Identifiant interne d’exploitation agricole*]],CertifiedCrop[1. Identifiant interne d’exploitation agricole*],0)),FALSE,TRUE))</f>
        <v>1</v>
      </c>
      <c r="AE433" s="186" t="b">
        <f>IF(ISBLANK(GroupMember[[#This Row],[1. Identifiant interne d’exploitation agricole*]]),"",IF(ISERROR(MATCH(GroupMember[[#This Row],[1. Identifiant interne d’exploitation agricole*]],FarmUnit[1. Identifiant interne d’exploitation agricole*],0)),FALSE,TRUE))</f>
        <v>1</v>
      </c>
      <c r="AF433" s="187" t="str">
        <f t="shared" si="28"/>
        <v>KOUAME INNOCENT YAO</v>
      </c>
      <c r="AG433" s="188" t="str">
        <f t="shared" si="29"/>
        <v>5/1/2022</v>
      </c>
      <c r="AH433" s="189">
        <f t="shared" si="27"/>
        <v>3</v>
      </c>
      <c r="AI433" s="190">
        <f t="shared" si="30"/>
        <v>0.58333333333333337</v>
      </c>
    </row>
    <row r="434" spans="1:35" s="191" customFormat="1" ht="13.5" x14ac:dyDescent="0.25">
      <c r="A434" s="151" t="s">
        <v>2137</v>
      </c>
      <c r="B434" s="151" t="s">
        <v>667</v>
      </c>
      <c r="C434" s="151" t="s">
        <v>2137</v>
      </c>
      <c r="D434" s="151" t="s">
        <v>2118</v>
      </c>
      <c r="E434" s="151" t="s">
        <v>669</v>
      </c>
      <c r="F434" s="151" t="s">
        <v>669</v>
      </c>
      <c r="G434" s="151" t="s">
        <v>2119</v>
      </c>
      <c r="H434" s="181">
        <v>4.18</v>
      </c>
      <c r="I434" s="164" t="s">
        <v>2405</v>
      </c>
      <c r="J434" s="151">
        <v>1</v>
      </c>
      <c r="K434" s="182">
        <v>2021</v>
      </c>
      <c r="L434" s="151" t="s">
        <v>2138</v>
      </c>
      <c r="M434" s="151" t="s">
        <v>825</v>
      </c>
      <c r="N434" s="183" t="s">
        <v>2139</v>
      </c>
      <c r="O434" s="151" t="s">
        <v>2140</v>
      </c>
      <c r="P434" s="151" t="s">
        <v>674</v>
      </c>
      <c r="Q434" s="182">
        <v>1982</v>
      </c>
      <c r="R434" s="151">
        <v>4</v>
      </c>
      <c r="S434" s="151"/>
      <c r="T434" s="151"/>
      <c r="U434" s="151"/>
      <c r="V434" s="151"/>
      <c r="W434" s="151"/>
      <c r="X434" s="182">
        <v>1</v>
      </c>
      <c r="Y434" s="182">
        <v>5</v>
      </c>
      <c r="Z434" s="184" t="s">
        <v>1101</v>
      </c>
      <c r="AA434" s="168">
        <v>2022</v>
      </c>
      <c r="AB434" s="185">
        <v>2</v>
      </c>
      <c r="AC434" s="185">
        <v>25</v>
      </c>
      <c r="AD434" s="186" t="b">
        <f>IF(ISBLANK(GroupMember[[#This Row],[1. Identifiant interne d’exploitation agricole*]]),"",IF(ISERROR(MATCH(GroupMember[[#This Row],[1. Identifiant interne d’exploitation agricole*]],CertifiedCrop[1. Identifiant interne d’exploitation agricole*],0)),FALSE,TRUE))</f>
        <v>1</v>
      </c>
      <c r="AE434" s="186" t="b">
        <f>IF(ISBLANK(GroupMember[[#This Row],[1. Identifiant interne d’exploitation agricole*]]),"",IF(ISERROR(MATCH(GroupMember[[#This Row],[1. Identifiant interne d’exploitation agricole*]],FarmUnit[1. Identifiant interne d’exploitation agricole*],0)),FALSE,TRUE))</f>
        <v>1</v>
      </c>
      <c r="AF434" s="187" t="str">
        <f t="shared" si="28"/>
        <v>KOUAME FABRICE KOUAKOU</v>
      </c>
      <c r="AG434" s="188" t="str">
        <f t="shared" si="29"/>
        <v>25/2/2022</v>
      </c>
      <c r="AH434" s="189">
        <f t="shared" si="27"/>
        <v>1</v>
      </c>
      <c r="AI434" s="190">
        <f t="shared" si="30"/>
        <v>1.4166666666666667</v>
      </c>
    </row>
    <row r="435" spans="1:35" s="191" customFormat="1" ht="25.5" x14ac:dyDescent="0.25">
      <c r="A435" s="151" t="s">
        <v>2141</v>
      </c>
      <c r="B435" s="151" t="s">
        <v>667</v>
      </c>
      <c r="C435" s="151" t="s">
        <v>2141</v>
      </c>
      <c r="D435" s="151" t="s">
        <v>2118</v>
      </c>
      <c r="E435" s="151" t="s">
        <v>669</v>
      </c>
      <c r="F435" s="151" t="s">
        <v>669</v>
      </c>
      <c r="G435" s="151" t="s">
        <v>2119</v>
      </c>
      <c r="H435" s="181">
        <v>4.12</v>
      </c>
      <c r="I435" s="164" t="s">
        <v>2405</v>
      </c>
      <c r="J435" s="151">
        <v>1</v>
      </c>
      <c r="K435" s="182">
        <v>2021</v>
      </c>
      <c r="L435" s="151" t="s">
        <v>2142</v>
      </c>
      <c r="M435" s="151" t="s">
        <v>810</v>
      </c>
      <c r="N435" s="183" t="s">
        <v>2143</v>
      </c>
      <c r="O435" s="151" t="s">
        <v>2144</v>
      </c>
      <c r="P435" s="151" t="s">
        <v>674</v>
      </c>
      <c r="Q435" s="182">
        <v>1984</v>
      </c>
      <c r="R435" s="151">
        <v>5</v>
      </c>
      <c r="S435" s="151"/>
      <c r="T435" s="151"/>
      <c r="U435" s="151"/>
      <c r="V435" s="151"/>
      <c r="W435" s="151"/>
      <c r="X435" s="182">
        <v>1</v>
      </c>
      <c r="Y435" s="182">
        <v>5</v>
      </c>
      <c r="Z435" s="184" t="s">
        <v>1101</v>
      </c>
      <c r="AA435" s="168">
        <v>2022</v>
      </c>
      <c r="AB435" s="185">
        <v>1</v>
      </c>
      <c r="AC435" s="185">
        <v>4</v>
      </c>
      <c r="AD435" s="186" t="b">
        <f>IF(ISBLANK(GroupMember[[#This Row],[1. Identifiant interne d’exploitation agricole*]]),"",IF(ISERROR(MATCH(GroupMember[[#This Row],[1. Identifiant interne d’exploitation agricole*]],CertifiedCrop[1. Identifiant interne d’exploitation agricole*],0)),FALSE,TRUE))</f>
        <v>1</v>
      </c>
      <c r="AE435" s="186" t="b">
        <f>IF(ISBLANK(GroupMember[[#This Row],[1. Identifiant interne d’exploitation agricole*]]),"",IF(ISERROR(MATCH(GroupMember[[#This Row],[1. Identifiant interne d’exploitation agricole*]],FarmUnit[1. Identifiant interne d’exploitation agricole*],0)),FALSE,TRUE))</f>
        <v>1</v>
      </c>
      <c r="AF435" s="187" t="str">
        <f t="shared" si="28"/>
        <v>KOUADIO VINCENT DE PAUL YAO</v>
      </c>
      <c r="AG435" s="188" t="str">
        <f t="shared" si="29"/>
        <v>4/1/2022</v>
      </c>
      <c r="AH435" s="189">
        <f t="shared" si="27"/>
        <v>4</v>
      </c>
      <c r="AI435" s="190">
        <f t="shared" si="30"/>
        <v>1.4166666666666667</v>
      </c>
    </row>
    <row r="436" spans="1:35" s="191" customFormat="1" ht="25.5" x14ac:dyDescent="0.25">
      <c r="A436" s="151" t="s">
        <v>2145</v>
      </c>
      <c r="B436" s="151" t="s">
        <v>667</v>
      </c>
      <c r="C436" s="151" t="s">
        <v>2145</v>
      </c>
      <c r="D436" s="151" t="s">
        <v>2118</v>
      </c>
      <c r="E436" s="151" t="s">
        <v>669</v>
      </c>
      <c r="F436" s="151" t="s">
        <v>669</v>
      </c>
      <c r="G436" s="151" t="s">
        <v>2119</v>
      </c>
      <c r="H436" s="181">
        <v>2.37</v>
      </c>
      <c r="I436" s="164" t="s">
        <v>2405</v>
      </c>
      <c r="J436" s="151">
        <v>2</v>
      </c>
      <c r="K436" s="182">
        <v>2021</v>
      </c>
      <c r="L436" s="151" t="s">
        <v>2146</v>
      </c>
      <c r="M436" s="151" t="s">
        <v>702</v>
      </c>
      <c r="N436" s="183" t="s">
        <v>2147</v>
      </c>
      <c r="O436" s="151" t="s">
        <v>2148</v>
      </c>
      <c r="P436" s="151" t="s">
        <v>674</v>
      </c>
      <c r="Q436" s="182">
        <v>1991</v>
      </c>
      <c r="R436" s="151">
        <v>6</v>
      </c>
      <c r="S436" s="151"/>
      <c r="T436" s="151"/>
      <c r="U436" s="151"/>
      <c r="V436" s="151"/>
      <c r="W436" s="151"/>
      <c r="X436" s="182">
        <v>0</v>
      </c>
      <c r="Y436" s="182">
        <v>2</v>
      </c>
      <c r="Z436" s="184" t="s">
        <v>1101</v>
      </c>
      <c r="AA436" s="168">
        <v>2022</v>
      </c>
      <c r="AB436" s="185">
        <v>2</v>
      </c>
      <c r="AC436" s="185">
        <v>17</v>
      </c>
      <c r="AD436" s="186" t="b">
        <f>IF(ISBLANK(GroupMember[[#This Row],[1. Identifiant interne d’exploitation agricole*]]),"",IF(ISERROR(MATCH(GroupMember[[#This Row],[1. Identifiant interne d’exploitation agricole*]],CertifiedCrop[1. Identifiant interne d’exploitation agricole*],0)),FALSE,TRUE))</f>
        <v>1</v>
      </c>
      <c r="AE436" s="186" t="b">
        <f>IF(ISBLANK(GroupMember[[#This Row],[1. Identifiant interne d’exploitation agricole*]]),"",IF(ISERROR(MATCH(GroupMember[[#This Row],[1. Identifiant interne d’exploitation agricole*]],FarmUnit[1. Identifiant interne d’exploitation agricole*],0)),FALSE,TRUE))</f>
        <v>1</v>
      </c>
      <c r="AF436" s="187" t="str">
        <f t="shared" si="28"/>
        <v>KOUAME STEPHANE KOFFI</v>
      </c>
      <c r="AG436" s="188" t="str">
        <f t="shared" si="29"/>
        <v>17/2/2022</v>
      </c>
      <c r="AH436" s="189">
        <f t="shared" si="27"/>
        <v>1</v>
      </c>
      <c r="AI436" s="190">
        <f t="shared" si="30"/>
        <v>0.16666666666666666</v>
      </c>
    </row>
    <row r="437" spans="1:35" s="191" customFormat="1" ht="13.5" x14ac:dyDescent="0.25">
      <c r="A437" s="151" t="s">
        <v>2149</v>
      </c>
      <c r="B437" s="151" t="s">
        <v>667</v>
      </c>
      <c r="C437" s="151" t="s">
        <v>2149</v>
      </c>
      <c r="D437" s="151" t="s">
        <v>2118</v>
      </c>
      <c r="E437" s="151" t="s">
        <v>669</v>
      </c>
      <c r="F437" s="151" t="s">
        <v>669</v>
      </c>
      <c r="G437" s="151" t="s">
        <v>2119</v>
      </c>
      <c r="H437" s="181">
        <v>2.3199999999999998</v>
      </c>
      <c r="I437" s="164" t="s">
        <v>2405</v>
      </c>
      <c r="J437" s="151">
        <v>2</v>
      </c>
      <c r="K437" s="182">
        <v>2021</v>
      </c>
      <c r="L437" s="151" t="s">
        <v>2150</v>
      </c>
      <c r="M437" s="151" t="s">
        <v>697</v>
      </c>
      <c r="N437" s="183" t="s">
        <v>2151</v>
      </c>
      <c r="O437" s="151" t="s">
        <v>2152</v>
      </c>
      <c r="P437" s="151" t="s">
        <v>674</v>
      </c>
      <c r="Q437" s="182">
        <v>1983</v>
      </c>
      <c r="R437" s="151">
        <v>2</v>
      </c>
      <c r="S437" s="151"/>
      <c r="T437" s="151"/>
      <c r="U437" s="151"/>
      <c r="V437" s="151"/>
      <c r="W437" s="151"/>
      <c r="X437" s="182">
        <v>0</v>
      </c>
      <c r="Y437" s="182">
        <v>4</v>
      </c>
      <c r="Z437" s="184" t="s">
        <v>1101</v>
      </c>
      <c r="AA437" s="168">
        <v>2022</v>
      </c>
      <c r="AB437" s="185">
        <v>2</v>
      </c>
      <c r="AC437" s="185">
        <v>23</v>
      </c>
      <c r="AD437" s="186" t="b">
        <f>IF(ISBLANK(GroupMember[[#This Row],[1. Identifiant interne d’exploitation agricole*]]),"",IF(ISERROR(MATCH(GroupMember[[#This Row],[1. Identifiant interne d’exploitation agricole*]],CertifiedCrop[1. Identifiant interne d’exploitation agricole*],0)),FALSE,TRUE))</f>
        <v>1</v>
      </c>
      <c r="AE437" s="186" t="b">
        <f>IF(ISBLANK(GroupMember[[#This Row],[1. Identifiant interne d’exploitation agricole*]]),"",IF(ISERROR(MATCH(GroupMember[[#This Row],[1. Identifiant interne d’exploitation agricole*]],FarmUnit[1. Identifiant interne d’exploitation agricole*],0)),FALSE,TRUE))</f>
        <v>1</v>
      </c>
      <c r="AF437" s="187" t="str">
        <f t="shared" si="28"/>
        <v>KOUAME CYRILE KOUASSI</v>
      </c>
      <c r="AG437" s="188" t="str">
        <f t="shared" si="29"/>
        <v>23/2/2022</v>
      </c>
      <c r="AH437" s="189">
        <f t="shared" si="27"/>
        <v>2</v>
      </c>
      <c r="AI437" s="190">
        <f t="shared" si="30"/>
        <v>0.33333333333333331</v>
      </c>
    </row>
    <row r="438" spans="1:35" s="191" customFormat="1" ht="25.5" x14ac:dyDescent="0.25">
      <c r="A438" s="151" t="s">
        <v>2153</v>
      </c>
      <c r="B438" s="151" t="s">
        <v>667</v>
      </c>
      <c r="C438" s="151" t="s">
        <v>2153</v>
      </c>
      <c r="D438" s="151" t="s">
        <v>2118</v>
      </c>
      <c r="E438" s="151" t="s">
        <v>669</v>
      </c>
      <c r="F438" s="151" t="s">
        <v>669</v>
      </c>
      <c r="G438" s="151" t="s">
        <v>2119</v>
      </c>
      <c r="H438" s="181">
        <v>2.4900000000000002</v>
      </c>
      <c r="I438" s="164" t="s">
        <v>2405</v>
      </c>
      <c r="J438" s="151">
        <v>1</v>
      </c>
      <c r="K438" s="182">
        <v>2021</v>
      </c>
      <c r="L438" s="151" t="s">
        <v>2154</v>
      </c>
      <c r="M438" s="151" t="s">
        <v>825</v>
      </c>
      <c r="N438" s="164" t="s">
        <v>2404</v>
      </c>
      <c r="O438" s="151" t="s">
        <v>2155</v>
      </c>
      <c r="P438" s="151" t="s">
        <v>674</v>
      </c>
      <c r="Q438" s="182">
        <v>1976</v>
      </c>
      <c r="R438" s="151">
        <v>3</v>
      </c>
      <c r="S438" s="151"/>
      <c r="T438" s="151"/>
      <c r="U438" s="151"/>
      <c r="V438" s="151"/>
      <c r="W438" s="151"/>
      <c r="X438" s="182">
        <v>0</v>
      </c>
      <c r="Y438" s="182">
        <v>10</v>
      </c>
      <c r="Z438" s="184" t="s">
        <v>1101</v>
      </c>
      <c r="AA438" s="168">
        <v>2022</v>
      </c>
      <c r="AB438" s="185">
        <v>2</v>
      </c>
      <c r="AC438" s="185">
        <v>26</v>
      </c>
      <c r="AD438" s="186" t="b">
        <f>IF(ISBLANK(GroupMember[[#This Row],[1. Identifiant interne d’exploitation agricole*]]),"",IF(ISERROR(MATCH(GroupMember[[#This Row],[1. Identifiant interne d’exploitation agricole*]],CertifiedCrop[1. Identifiant interne d’exploitation agricole*],0)),FALSE,TRUE))</f>
        <v>1</v>
      </c>
      <c r="AE438" s="186" t="b">
        <f>IF(ISBLANK(GroupMember[[#This Row],[1. Identifiant interne d’exploitation agricole*]]),"",IF(ISERROR(MATCH(GroupMember[[#This Row],[1. Identifiant interne d’exploitation agricole*]],FarmUnit[1. Identifiant interne d’exploitation agricole*],0)),FALSE,TRUE))</f>
        <v>1</v>
      </c>
      <c r="AF438" s="187" t="str">
        <f t="shared" si="28"/>
        <v>YAO CHARLES MARTHIAS KOUAKOU</v>
      </c>
      <c r="AG438" s="188" t="str">
        <f t="shared" si="29"/>
        <v>26/2/2022</v>
      </c>
      <c r="AH438" s="189">
        <f t="shared" si="27"/>
        <v>4</v>
      </c>
      <c r="AI438" s="190">
        <f t="shared" si="30"/>
        <v>0.83333333333333337</v>
      </c>
    </row>
    <row r="439" spans="1:35" s="191" customFormat="1" ht="13.5" x14ac:dyDescent="0.25">
      <c r="A439" s="151" t="s">
        <v>2156</v>
      </c>
      <c r="B439" s="151" t="s">
        <v>667</v>
      </c>
      <c r="C439" s="151" t="s">
        <v>2156</v>
      </c>
      <c r="D439" s="151" t="s">
        <v>2118</v>
      </c>
      <c r="E439" s="151" t="s">
        <v>669</v>
      </c>
      <c r="F439" s="151" t="s">
        <v>669</v>
      </c>
      <c r="G439" s="151" t="s">
        <v>2119</v>
      </c>
      <c r="H439" s="181">
        <v>1.17</v>
      </c>
      <c r="I439" s="164" t="s">
        <v>2405</v>
      </c>
      <c r="J439" s="151">
        <v>1</v>
      </c>
      <c r="K439" s="182">
        <v>2021</v>
      </c>
      <c r="L439" s="151" t="s">
        <v>2157</v>
      </c>
      <c r="M439" s="151" t="s">
        <v>841</v>
      </c>
      <c r="N439" s="183" t="s">
        <v>2158</v>
      </c>
      <c r="O439" s="164" t="s">
        <v>2404</v>
      </c>
      <c r="P439" s="151" t="s">
        <v>674</v>
      </c>
      <c r="Q439" s="182">
        <v>1986</v>
      </c>
      <c r="R439" s="151">
        <v>8</v>
      </c>
      <c r="S439" s="151"/>
      <c r="T439" s="151"/>
      <c r="U439" s="151"/>
      <c r="V439" s="151"/>
      <c r="W439" s="151"/>
      <c r="X439" s="182">
        <v>0</v>
      </c>
      <c r="Y439" s="182">
        <v>3</v>
      </c>
      <c r="Z439" s="184" t="s">
        <v>1101</v>
      </c>
      <c r="AA439" s="168">
        <v>2022</v>
      </c>
      <c r="AB439" s="185">
        <v>1</v>
      </c>
      <c r="AC439" s="185">
        <v>27</v>
      </c>
      <c r="AD439" s="186" t="b">
        <f>IF(ISBLANK(GroupMember[[#This Row],[1. Identifiant interne d’exploitation agricole*]]),"",IF(ISERROR(MATCH(GroupMember[[#This Row],[1. Identifiant interne d’exploitation agricole*]],CertifiedCrop[1. Identifiant interne d’exploitation agricole*],0)),FALSE,TRUE))</f>
        <v>1</v>
      </c>
      <c r="AE439" s="186" t="b">
        <f>IF(ISBLANK(GroupMember[[#This Row],[1. Identifiant interne d’exploitation agricole*]]),"",IF(ISERROR(MATCH(GroupMember[[#This Row],[1. Identifiant interne d’exploitation agricole*]],FarmUnit[1. Identifiant interne d’exploitation agricole*],0)),FALSE,TRUE))</f>
        <v>1</v>
      </c>
      <c r="AF439" s="187" t="str">
        <f t="shared" si="28"/>
        <v>KRA MICHEL KONAN</v>
      </c>
      <c r="AG439" s="188" t="str">
        <f t="shared" si="29"/>
        <v>27/1/2022</v>
      </c>
      <c r="AH439" s="189">
        <f t="shared" si="27"/>
        <v>2</v>
      </c>
      <c r="AI439" s="190">
        <f t="shared" si="30"/>
        <v>0.25</v>
      </c>
    </row>
    <row r="440" spans="1:35" s="191" customFormat="1" ht="13.5" x14ac:dyDescent="0.25">
      <c r="A440" s="151" t="s">
        <v>2159</v>
      </c>
      <c r="B440" s="151" t="s">
        <v>667</v>
      </c>
      <c r="C440" s="151" t="s">
        <v>2159</v>
      </c>
      <c r="D440" s="151" t="s">
        <v>2118</v>
      </c>
      <c r="E440" s="151" t="s">
        <v>669</v>
      </c>
      <c r="F440" s="151" t="s">
        <v>669</v>
      </c>
      <c r="G440" s="151" t="s">
        <v>2119</v>
      </c>
      <c r="H440" s="181">
        <v>4.3600000000000003</v>
      </c>
      <c r="I440" s="164" t="s">
        <v>2405</v>
      </c>
      <c r="J440" s="151">
        <v>2</v>
      </c>
      <c r="K440" s="182">
        <v>2021</v>
      </c>
      <c r="L440" s="151" t="s">
        <v>2160</v>
      </c>
      <c r="M440" s="151" t="s">
        <v>1361</v>
      </c>
      <c r="N440" s="183" t="s">
        <v>2161</v>
      </c>
      <c r="O440" s="151" t="s">
        <v>2162</v>
      </c>
      <c r="P440" s="151" t="s">
        <v>674</v>
      </c>
      <c r="Q440" s="182">
        <v>1967</v>
      </c>
      <c r="R440" s="151">
        <v>12</v>
      </c>
      <c r="S440" s="151"/>
      <c r="T440" s="151"/>
      <c r="U440" s="151"/>
      <c r="V440" s="151"/>
      <c r="W440" s="151"/>
      <c r="X440" s="182">
        <v>1</v>
      </c>
      <c r="Y440" s="182">
        <v>5</v>
      </c>
      <c r="Z440" s="184" t="s">
        <v>1101</v>
      </c>
      <c r="AA440" s="168">
        <v>2022</v>
      </c>
      <c r="AB440" s="185">
        <v>2</v>
      </c>
      <c r="AC440" s="185">
        <v>24</v>
      </c>
      <c r="AD440" s="186" t="b">
        <f>IF(ISBLANK(GroupMember[[#This Row],[1. Identifiant interne d’exploitation agricole*]]),"",IF(ISERROR(MATCH(GroupMember[[#This Row],[1. Identifiant interne d’exploitation agricole*]],CertifiedCrop[1. Identifiant interne d’exploitation agricole*],0)),FALSE,TRUE))</f>
        <v>1</v>
      </c>
      <c r="AE440" s="186" t="b">
        <f>IF(ISBLANK(GroupMember[[#This Row],[1. Identifiant interne d’exploitation agricole*]]),"",IF(ISERROR(MATCH(GroupMember[[#This Row],[1. Identifiant interne d’exploitation agricole*]],FarmUnit[1. Identifiant interne d’exploitation agricole*],0)),FALSE,TRUE))</f>
        <v>1</v>
      </c>
      <c r="AF440" s="187" t="str">
        <f t="shared" si="28"/>
        <v>KOFFI BLAISE BROU</v>
      </c>
      <c r="AG440" s="188" t="str">
        <f t="shared" si="29"/>
        <v>24/2/2022</v>
      </c>
      <c r="AH440" s="189">
        <f t="shared" si="27"/>
        <v>5</v>
      </c>
      <c r="AI440" s="190">
        <f t="shared" si="30"/>
        <v>1.4166666666666667</v>
      </c>
    </row>
    <row r="441" spans="1:35" s="191" customFormat="1" ht="13.5" x14ac:dyDescent="0.25">
      <c r="A441" s="151" t="s">
        <v>2163</v>
      </c>
      <c r="B441" s="151" t="s">
        <v>667</v>
      </c>
      <c r="C441" s="151" t="s">
        <v>2163</v>
      </c>
      <c r="D441" s="151" t="s">
        <v>2118</v>
      </c>
      <c r="E441" s="151" t="s">
        <v>669</v>
      </c>
      <c r="F441" s="151" t="s">
        <v>669</v>
      </c>
      <c r="G441" s="151" t="s">
        <v>2119</v>
      </c>
      <c r="H441" s="181">
        <v>2.17</v>
      </c>
      <c r="I441" s="164" t="s">
        <v>2405</v>
      </c>
      <c r="J441" s="151">
        <v>1</v>
      </c>
      <c r="K441" s="182">
        <v>2021</v>
      </c>
      <c r="L441" s="151" t="s">
        <v>2164</v>
      </c>
      <c r="M441" s="151" t="s">
        <v>827</v>
      </c>
      <c r="N441" s="183" t="s">
        <v>2165</v>
      </c>
      <c r="O441" s="164" t="s">
        <v>2404</v>
      </c>
      <c r="P441" s="151" t="s">
        <v>674</v>
      </c>
      <c r="Q441" s="182">
        <v>1973</v>
      </c>
      <c r="R441" s="151">
        <v>6</v>
      </c>
      <c r="S441" s="151"/>
      <c r="T441" s="151"/>
      <c r="U441" s="151"/>
      <c r="V441" s="151"/>
      <c r="W441" s="151"/>
      <c r="X441" s="182">
        <v>0</v>
      </c>
      <c r="Y441" s="182">
        <v>6</v>
      </c>
      <c r="Z441" s="184" t="s">
        <v>1101</v>
      </c>
      <c r="AA441" s="168">
        <v>2022</v>
      </c>
      <c r="AB441" s="185">
        <v>1</v>
      </c>
      <c r="AC441" s="185">
        <v>4</v>
      </c>
      <c r="AD441" s="186" t="b">
        <f>IF(ISBLANK(GroupMember[[#This Row],[1. Identifiant interne d’exploitation agricole*]]),"",IF(ISERROR(MATCH(GroupMember[[#This Row],[1. Identifiant interne d’exploitation agricole*]],CertifiedCrop[1. Identifiant interne d’exploitation agricole*],0)),FALSE,TRUE))</f>
        <v>1</v>
      </c>
      <c r="AE441" s="186" t="b">
        <f>IF(ISBLANK(GroupMember[[#This Row],[1. Identifiant interne d’exploitation agricole*]]),"",IF(ISERROR(MATCH(GroupMember[[#This Row],[1. Identifiant interne d’exploitation agricole*]],FarmUnit[1. Identifiant interne d’exploitation agricole*],0)),FALSE,TRUE))</f>
        <v>1</v>
      </c>
      <c r="AF441" s="187" t="str">
        <f t="shared" si="28"/>
        <v>MORICE KOUADIO</v>
      </c>
      <c r="AG441" s="188" t="str">
        <f t="shared" si="29"/>
        <v>4/1/2022</v>
      </c>
      <c r="AH441" s="189">
        <f t="shared" si="27"/>
        <v>4</v>
      </c>
      <c r="AI441" s="190">
        <f t="shared" si="30"/>
        <v>0.5</v>
      </c>
    </row>
    <row r="442" spans="1:35" s="191" customFormat="1" ht="13.5" x14ac:dyDescent="0.25">
      <c r="A442" s="151" t="s">
        <v>2166</v>
      </c>
      <c r="B442" s="151" t="s">
        <v>667</v>
      </c>
      <c r="C442" s="151" t="s">
        <v>2166</v>
      </c>
      <c r="D442" s="151" t="s">
        <v>2118</v>
      </c>
      <c r="E442" s="151" t="s">
        <v>669</v>
      </c>
      <c r="F442" s="151" t="s">
        <v>669</v>
      </c>
      <c r="G442" s="151" t="s">
        <v>2119</v>
      </c>
      <c r="H442" s="181">
        <v>2.593</v>
      </c>
      <c r="I442" s="164" t="s">
        <v>2405</v>
      </c>
      <c r="J442" s="151">
        <v>2</v>
      </c>
      <c r="K442" s="182">
        <v>2021</v>
      </c>
      <c r="L442" s="151" t="s">
        <v>2167</v>
      </c>
      <c r="M442" s="151" t="s">
        <v>841</v>
      </c>
      <c r="N442" s="215" t="s">
        <v>2447</v>
      </c>
      <c r="O442" s="164" t="s">
        <v>2404</v>
      </c>
      <c r="P442" s="151" t="s">
        <v>674</v>
      </c>
      <c r="Q442" s="182">
        <v>1994</v>
      </c>
      <c r="R442" s="151">
        <v>4</v>
      </c>
      <c r="S442" s="151"/>
      <c r="T442" s="151"/>
      <c r="U442" s="151"/>
      <c r="V442" s="151"/>
      <c r="W442" s="151"/>
      <c r="X442" s="182">
        <v>0</v>
      </c>
      <c r="Y442" s="182">
        <v>8</v>
      </c>
      <c r="Z442" s="184" t="s">
        <v>1101</v>
      </c>
      <c r="AA442" s="168">
        <v>2022</v>
      </c>
      <c r="AB442" s="185">
        <v>2</v>
      </c>
      <c r="AC442" s="185">
        <v>26</v>
      </c>
      <c r="AD442" s="186" t="b">
        <f>IF(ISBLANK(GroupMember[[#This Row],[1. Identifiant interne d’exploitation agricole*]]),"",IF(ISERROR(MATCH(GroupMember[[#This Row],[1. Identifiant interne d’exploitation agricole*]],CertifiedCrop[1. Identifiant interne d’exploitation agricole*],0)),FALSE,TRUE))</f>
        <v>1</v>
      </c>
      <c r="AE442" s="186" t="b">
        <f>IF(ISBLANK(GroupMember[[#This Row],[1. Identifiant interne d’exploitation agricole*]]),"",IF(ISERROR(MATCH(GroupMember[[#This Row],[1. Identifiant interne d’exploitation agricole*]],FarmUnit[1. Identifiant interne d’exploitation agricole*],0)),FALSE,TRUE))</f>
        <v>1</v>
      </c>
      <c r="AF442" s="187" t="str">
        <f t="shared" si="28"/>
        <v>YAO DANIEL KONAN</v>
      </c>
      <c r="AG442" s="188" t="str">
        <f t="shared" si="29"/>
        <v>26/2/2022</v>
      </c>
      <c r="AH442" s="189">
        <f t="shared" si="27"/>
        <v>4</v>
      </c>
      <c r="AI442" s="190">
        <f t="shared" si="30"/>
        <v>0.66666666666666663</v>
      </c>
    </row>
    <row r="443" spans="1:35" s="191" customFormat="1" ht="13.5" x14ac:dyDescent="0.25">
      <c r="A443" s="151" t="s">
        <v>2169</v>
      </c>
      <c r="B443" s="151" t="s">
        <v>667</v>
      </c>
      <c r="C443" s="151" t="s">
        <v>2169</v>
      </c>
      <c r="D443" s="151" t="s">
        <v>2118</v>
      </c>
      <c r="E443" s="151" t="s">
        <v>669</v>
      </c>
      <c r="F443" s="151" t="s">
        <v>669</v>
      </c>
      <c r="G443" s="151" t="s">
        <v>2119</v>
      </c>
      <c r="H443" s="181">
        <v>2.78</v>
      </c>
      <c r="I443" s="164" t="s">
        <v>2405</v>
      </c>
      <c r="J443" s="151">
        <v>1</v>
      </c>
      <c r="K443" s="182">
        <v>2021</v>
      </c>
      <c r="L443" s="151" t="s">
        <v>2170</v>
      </c>
      <c r="M443" s="151" t="s">
        <v>810</v>
      </c>
      <c r="N443" s="183" t="s">
        <v>2171</v>
      </c>
      <c r="O443" s="151" t="s">
        <v>2172</v>
      </c>
      <c r="P443" s="151" t="s">
        <v>674</v>
      </c>
      <c r="Q443" s="182">
        <v>1969</v>
      </c>
      <c r="R443" s="151">
        <v>4</v>
      </c>
      <c r="S443" s="151"/>
      <c r="T443" s="151"/>
      <c r="U443" s="151"/>
      <c r="V443" s="151"/>
      <c r="W443" s="151"/>
      <c r="X443" s="182">
        <v>0</v>
      </c>
      <c r="Y443" s="182">
        <v>8</v>
      </c>
      <c r="Z443" s="184" t="s">
        <v>1101</v>
      </c>
      <c r="AA443" s="168">
        <v>2022</v>
      </c>
      <c r="AB443" s="185">
        <v>2</v>
      </c>
      <c r="AC443" s="185">
        <v>24</v>
      </c>
      <c r="AD443" s="186" t="b">
        <f>IF(ISBLANK(GroupMember[[#This Row],[1. Identifiant interne d’exploitation agricole*]]),"",IF(ISERROR(MATCH(GroupMember[[#This Row],[1. Identifiant interne d’exploitation agricole*]],CertifiedCrop[1. Identifiant interne d’exploitation agricole*],0)),FALSE,TRUE))</f>
        <v>1</v>
      </c>
      <c r="AE443" s="186" t="b">
        <f>IF(ISBLANK(GroupMember[[#This Row],[1. Identifiant interne d’exploitation agricole*]]),"",IF(ISERROR(MATCH(GroupMember[[#This Row],[1. Identifiant interne d’exploitation agricole*]],FarmUnit[1. Identifiant interne d’exploitation agricole*],0)),FALSE,TRUE))</f>
        <v>1</v>
      </c>
      <c r="AF443" s="187" t="str">
        <f t="shared" si="28"/>
        <v>N'ZUE YAO</v>
      </c>
      <c r="AG443" s="188" t="str">
        <f t="shared" si="29"/>
        <v>24/2/2022</v>
      </c>
      <c r="AH443" s="189">
        <f t="shared" si="27"/>
        <v>5</v>
      </c>
      <c r="AI443" s="190">
        <f t="shared" si="30"/>
        <v>0.66666666666666663</v>
      </c>
    </row>
    <row r="444" spans="1:35" s="191" customFormat="1" ht="25.5" x14ac:dyDescent="0.25">
      <c r="A444" s="151" t="s">
        <v>2173</v>
      </c>
      <c r="B444" s="151" t="s">
        <v>667</v>
      </c>
      <c r="C444" s="151" t="s">
        <v>2173</v>
      </c>
      <c r="D444" s="151" t="s">
        <v>2118</v>
      </c>
      <c r="E444" s="151" t="s">
        <v>669</v>
      </c>
      <c r="F444" s="151" t="s">
        <v>669</v>
      </c>
      <c r="G444" s="151" t="s">
        <v>2119</v>
      </c>
      <c r="H444" s="181">
        <v>1.76</v>
      </c>
      <c r="I444" s="164" t="s">
        <v>2405</v>
      </c>
      <c r="J444" s="151">
        <v>1</v>
      </c>
      <c r="K444" s="182">
        <v>2021</v>
      </c>
      <c r="L444" s="151" t="s">
        <v>2174</v>
      </c>
      <c r="M444" s="151" t="s">
        <v>702</v>
      </c>
      <c r="N444" s="183" t="s">
        <v>2168</v>
      </c>
      <c r="O444" s="151" t="s">
        <v>2175</v>
      </c>
      <c r="P444" s="151" t="s">
        <v>674</v>
      </c>
      <c r="Q444" s="182">
        <v>1985</v>
      </c>
      <c r="R444" s="151">
        <v>4</v>
      </c>
      <c r="S444" s="151"/>
      <c r="T444" s="151"/>
      <c r="U444" s="151"/>
      <c r="V444" s="151"/>
      <c r="W444" s="151"/>
      <c r="X444" s="182">
        <v>0</v>
      </c>
      <c r="Y444" s="182">
        <v>4</v>
      </c>
      <c r="Z444" s="184" t="s">
        <v>1101</v>
      </c>
      <c r="AA444" s="168">
        <v>2022</v>
      </c>
      <c r="AB444" s="185">
        <v>2</v>
      </c>
      <c r="AC444" s="185">
        <v>26</v>
      </c>
      <c r="AD444" s="186" t="b">
        <f>IF(ISBLANK(GroupMember[[#This Row],[1. Identifiant interne d’exploitation agricole*]]),"",IF(ISERROR(MATCH(GroupMember[[#This Row],[1. Identifiant interne d’exploitation agricole*]],CertifiedCrop[1. Identifiant interne d’exploitation agricole*],0)),FALSE,TRUE))</f>
        <v>1</v>
      </c>
      <c r="AE444" s="186" t="b">
        <f>IF(ISBLANK(GroupMember[[#This Row],[1. Identifiant interne d’exploitation agricole*]]),"",IF(ISERROR(MATCH(GroupMember[[#This Row],[1. Identifiant interne d’exploitation agricole*]],FarmUnit[1. Identifiant interne d’exploitation agricole*],0)),FALSE,TRUE))</f>
        <v>1</v>
      </c>
      <c r="AF444" s="187" t="str">
        <f t="shared" si="28"/>
        <v>KOUADIO THEODORE KOFFI</v>
      </c>
      <c r="AG444" s="188" t="str">
        <f t="shared" si="29"/>
        <v>26/2/2022</v>
      </c>
      <c r="AH444" s="189">
        <f t="shared" si="27"/>
        <v>4</v>
      </c>
      <c r="AI444" s="190">
        <f t="shared" si="30"/>
        <v>0.33333333333333331</v>
      </c>
    </row>
    <row r="445" spans="1:35" s="191" customFormat="1" ht="25.5" x14ac:dyDescent="0.25">
      <c r="A445" s="151" t="s">
        <v>2176</v>
      </c>
      <c r="B445" s="151" t="s">
        <v>667</v>
      </c>
      <c r="C445" s="151" t="s">
        <v>2176</v>
      </c>
      <c r="D445" s="151" t="s">
        <v>2118</v>
      </c>
      <c r="E445" s="151" t="s">
        <v>669</v>
      </c>
      <c r="F445" s="151" t="s">
        <v>669</v>
      </c>
      <c r="G445" s="151" t="s">
        <v>2119</v>
      </c>
      <c r="H445" s="181">
        <v>1.66</v>
      </c>
      <c r="I445" s="164" t="s">
        <v>2405</v>
      </c>
      <c r="J445" s="151">
        <v>1</v>
      </c>
      <c r="K445" s="182">
        <v>2021</v>
      </c>
      <c r="L445" s="151" t="s">
        <v>1156</v>
      </c>
      <c r="M445" s="151" t="s">
        <v>827</v>
      </c>
      <c r="N445" s="183" t="s">
        <v>2177</v>
      </c>
      <c r="O445" s="151" t="s">
        <v>2178</v>
      </c>
      <c r="P445" s="151" t="s">
        <v>674</v>
      </c>
      <c r="Q445" s="182">
        <v>1980</v>
      </c>
      <c r="R445" s="151">
        <v>9</v>
      </c>
      <c r="S445" s="151"/>
      <c r="T445" s="151"/>
      <c r="U445" s="151"/>
      <c r="V445" s="151"/>
      <c r="W445" s="151"/>
      <c r="X445" s="182">
        <v>0</v>
      </c>
      <c r="Y445" s="182">
        <v>10</v>
      </c>
      <c r="Z445" s="184" t="s">
        <v>1101</v>
      </c>
      <c r="AA445" s="168">
        <v>2022</v>
      </c>
      <c r="AB445" s="185">
        <v>1</v>
      </c>
      <c r="AC445" s="185">
        <v>5</v>
      </c>
      <c r="AD445" s="186" t="b">
        <f>IF(ISBLANK(GroupMember[[#This Row],[1. Identifiant interne d’exploitation agricole*]]),"",IF(ISERROR(MATCH(GroupMember[[#This Row],[1. Identifiant interne d’exploitation agricole*]],CertifiedCrop[1. Identifiant interne d’exploitation agricole*],0)),FALSE,TRUE))</f>
        <v>1</v>
      </c>
      <c r="AE445" s="186" t="b">
        <f>IF(ISBLANK(GroupMember[[#This Row],[1. Identifiant interne d’exploitation agricole*]]),"",IF(ISERROR(MATCH(GroupMember[[#This Row],[1. Identifiant interne d’exploitation agricole*]],FarmUnit[1. Identifiant interne d’exploitation agricole*],0)),FALSE,TRUE))</f>
        <v>1</v>
      </c>
      <c r="AF445" s="187" t="str">
        <f t="shared" si="28"/>
        <v>KOUAME NORBERT KOUADIO</v>
      </c>
      <c r="AG445" s="188" t="str">
        <f t="shared" si="29"/>
        <v>5/1/2022</v>
      </c>
      <c r="AH445" s="189">
        <f t="shared" si="27"/>
        <v>3</v>
      </c>
      <c r="AI445" s="190">
        <f t="shared" si="30"/>
        <v>0.83333333333333337</v>
      </c>
    </row>
    <row r="446" spans="1:35" s="191" customFormat="1" ht="25.5" x14ac:dyDescent="0.25">
      <c r="A446" s="151" t="s">
        <v>2179</v>
      </c>
      <c r="B446" s="151" t="s">
        <v>667</v>
      </c>
      <c r="C446" s="151" t="s">
        <v>2179</v>
      </c>
      <c r="D446" s="151" t="s">
        <v>2118</v>
      </c>
      <c r="E446" s="151" t="s">
        <v>669</v>
      </c>
      <c r="F446" s="151" t="s">
        <v>669</v>
      </c>
      <c r="G446" s="151" t="s">
        <v>2119</v>
      </c>
      <c r="H446" s="181">
        <v>1.42</v>
      </c>
      <c r="I446" s="164" t="s">
        <v>2405</v>
      </c>
      <c r="J446" s="151">
        <v>1</v>
      </c>
      <c r="K446" s="182">
        <v>2021</v>
      </c>
      <c r="L446" s="151" t="s">
        <v>2180</v>
      </c>
      <c r="M446" s="151" t="s">
        <v>827</v>
      </c>
      <c r="N446" s="183" t="s">
        <v>2181</v>
      </c>
      <c r="O446" s="151" t="s">
        <v>2182</v>
      </c>
      <c r="P446" s="151" t="s">
        <v>674</v>
      </c>
      <c r="Q446" s="182">
        <v>1975</v>
      </c>
      <c r="R446" s="151">
        <v>3</v>
      </c>
      <c r="S446" s="151"/>
      <c r="T446" s="151"/>
      <c r="U446" s="151"/>
      <c r="V446" s="151"/>
      <c r="W446" s="151"/>
      <c r="X446" s="182">
        <v>0</v>
      </c>
      <c r="Y446" s="182">
        <v>0</v>
      </c>
      <c r="Z446" s="184" t="s">
        <v>1101</v>
      </c>
      <c r="AA446" s="168">
        <v>2022</v>
      </c>
      <c r="AB446" s="185">
        <v>2</v>
      </c>
      <c r="AC446" s="185">
        <v>24</v>
      </c>
      <c r="AD446" s="186" t="b">
        <f>IF(ISBLANK(GroupMember[[#This Row],[1. Identifiant interne d’exploitation agricole*]]),"",IF(ISERROR(MATCH(GroupMember[[#This Row],[1. Identifiant interne d’exploitation agricole*]],CertifiedCrop[1. Identifiant interne d’exploitation agricole*],0)),FALSE,TRUE))</f>
        <v>1</v>
      </c>
      <c r="AE446" s="186" t="b">
        <f>IF(ISBLANK(GroupMember[[#This Row],[1. Identifiant interne d’exploitation agricole*]]),"",IF(ISERROR(MATCH(GroupMember[[#This Row],[1. Identifiant interne d’exploitation agricole*]],FarmUnit[1. Identifiant interne d’exploitation agricole*],0)),FALSE,TRUE))</f>
        <v>1</v>
      </c>
      <c r="AF446" s="187" t="str">
        <f t="shared" si="28"/>
        <v>KONAN JEAN  CLAUDE KOUADIO</v>
      </c>
      <c r="AG446" s="188" t="str">
        <f t="shared" si="29"/>
        <v>24/2/2022</v>
      </c>
      <c r="AH446" s="189">
        <f t="shared" si="27"/>
        <v>5</v>
      </c>
      <c r="AI446" s="190">
        <f t="shared" si="30"/>
        <v>0</v>
      </c>
    </row>
    <row r="447" spans="1:35" s="191" customFormat="1" ht="13.5" x14ac:dyDescent="0.25">
      <c r="A447" s="151" t="s">
        <v>2183</v>
      </c>
      <c r="B447" s="151" t="s">
        <v>667</v>
      </c>
      <c r="C447" s="151" t="s">
        <v>2183</v>
      </c>
      <c r="D447" s="151" t="s">
        <v>2118</v>
      </c>
      <c r="E447" s="151" t="s">
        <v>669</v>
      </c>
      <c r="F447" s="151" t="s">
        <v>669</v>
      </c>
      <c r="G447" s="151" t="s">
        <v>2119</v>
      </c>
      <c r="H447" s="181">
        <v>4.46</v>
      </c>
      <c r="I447" s="164" t="s">
        <v>2405</v>
      </c>
      <c r="J447" s="151">
        <v>1</v>
      </c>
      <c r="K447" s="182">
        <v>2021</v>
      </c>
      <c r="L447" s="151" t="s">
        <v>2184</v>
      </c>
      <c r="M447" s="151" t="s">
        <v>2185</v>
      </c>
      <c r="N447" s="183" t="s">
        <v>2186</v>
      </c>
      <c r="O447" s="151" t="s">
        <v>2187</v>
      </c>
      <c r="P447" s="151" t="s">
        <v>674</v>
      </c>
      <c r="Q447" s="182">
        <v>1961</v>
      </c>
      <c r="R447" s="151">
        <v>20</v>
      </c>
      <c r="S447" s="151"/>
      <c r="T447" s="151"/>
      <c r="U447" s="151"/>
      <c r="V447" s="151"/>
      <c r="W447" s="151"/>
      <c r="X447" s="182">
        <v>1</v>
      </c>
      <c r="Y447" s="182">
        <v>5</v>
      </c>
      <c r="Z447" s="184" t="s">
        <v>1101</v>
      </c>
      <c r="AA447" s="168">
        <v>2022</v>
      </c>
      <c r="AB447" s="185">
        <v>2</v>
      </c>
      <c r="AC447" s="185">
        <v>24</v>
      </c>
      <c r="AD447" s="186" t="b">
        <f>IF(ISBLANK(GroupMember[[#This Row],[1. Identifiant interne d’exploitation agricole*]]),"",IF(ISERROR(MATCH(GroupMember[[#This Row],[1. Identifiant interne d’exploitation agricole*]],CertifiedCrop[1. Identifiant interne d’exploitation agricole*],0)),FALSE,TRUE))</f>
        <v>1</v>
      </c>
      <c r="AE447" s="186" t="b">
        <f>IF(ISBLANK(GroupMember[[#This Row],[1. Identifiant interne d’exploitation agricole*]]),"",IF(ISERROR(MATCH(GroupMember[[#This Row],[1. Identifiant interne d’exploitation agricole*]],FarmUnit[1. Identifiant interne d’exploitation agricole*],0)),FALSE,TRUE))</f>
        <v>1</v>
      </c>
      <c r="AF447" s="187" t="str">
        <f t="shared" si="28"/>
        <v>LOUKOU JOACHIN KOGO</v>
      </c>
      <c r="AG447" s="188" t="str">
        <f t="shared" si="29"/>
        <v>24/2/2022</v>
      </c>
      <c r="AH447" s="189">
        <f t="shared" si="27"/>
        <v>5</v>
      </c>
      <c r="AI447" s="190">
        <f t="shared" si="30"/>
        <v>1.4166666666666667</v>
      </c>
    </row>
    <row r="448" spans="1:35" s="191" customFormat="1" ht="25.5" x14ac:dyDescent="0.25">
      <c r="A448" s="151" t="s">
        <v>2188</v>
      </c>
      <c r="B448" s="151" t="s">
        <v>667</v>
      </c>
      <c r="C448" s="151" t="s">
        <v>2188</v>
      </c>
      <c r="D448" s="151" t="s">
        <v>2118</v>
      </c>
      <c r="E448" s="151" t="s">
        <v>669</v>
      </c>
      <c r="F448" s="151" t="s">
        <v>669</v>
      </c>
      <c r="G448" s="151" t="s">
        <v>2119</v>
      </c>
      <c r="H448" s="181">
        <v>2.74</v>
      </c>
      <c r="I448" s="164" t="s">
        <v>2405</v>
      </c>
      <c r="J448" s="151">
        <v>1</v>
      </c>
      <c r="K448" s="182">
        <v>2021</v>
      </c>
      <c r="L448" s="151" t="s">
        <v>2189</v>
      </c>
      <c r="M448" s="151" t="s">
        <v>832</v>
      </c>
      <c r="N448" s="183" t="s">
        <v>2190</v>
      </c>
      <c r="O448" s="151" t="s">
        <v>2191</v>
      </c>
      <c r="P448" s="151" t="s">
        <v>674</v>
      </c>
      <c r="Q448" s="182">
        <v>1982</v>
      </c>
      <c r="R448" s="151">
        <v>12</v>
      </c>
      <c r="S448" s="151"/>
      <c r="T448" s="151"/>
      <c r="U448" s="151"/>
      <c r="V448" s="151"/>
      <c r="W448" s="151"/>
      <c r="X448" s="182">
        <v>0</v>
      </c>
      <c r="Y448" s="182">
        <v>3</v>
      </c>
      <c r="Z448" s="184" t="s">
        <v>1101</v>
      </c>
      <c r="AA448" s="168">
        <v>2022</v>
      </c>
      <c r="AB448" s="185">
        <v>2</v>
      </c>
      <c r="AC448" s="185">
        <v>1</v>
      </c>
      <c r="AD448" s="186" t="b">
        <f>IF(ISBLANK(GroupMember[[#This Row],[1. Identifiant interne d’exploitation agricole*]]),"",IF(ISERROR(MATCH(GroupMember[[#This Row],[1. Identifiant interne d’exploitation agricole*]],CertifiedCrop[1. Identifiant interne d’exploitation agricole*],0)),FALSE,TRUE))</f>
        <v>1</v>
      </c>
      <c r="AE448" s="186" t="b">
        <f>IF(ISBLANK(GroupMember[[#This Row],[1. Identifiant interne d’exploitation agricole*]]),"",IF(ISERROR(MATCH(GroupMember[[#This Row],[1. Identifiant interne d’exploitation agricole*]],FarmUnit[1. Identifiant interne d’exploitation agricole*],0)),FALSE,TRUE))</f>
        <v>1</v>
      </c>
      <c r="AF448" s="187" t="str">
        <f t="shared" si="28"/>
        <v>KOUADIO JEAN PIERRE N'GUESSAN</v>
      </c>
      <c r="AG448" s="188" t="str">
        <f t="shared" si="29"/>
        <v>1/2/2022</v>
      </c>
      <c r="AH448" s="189">
        <f t="shared" si="27"/>
        <v>2</v>
      </c>
      <c r="AI448" s="190">
        <f t="shared" si="30"/>
        <v>0.25</v>
      </c>
    </row>
    <row r="449" spans="1:35" s="191" customFormat="1" ht="25.5" x14ac:dyDescent="0.25">
      <c r="A449" s="151" t="s">
        <v>2192</v>
      </c>
      <c r="B449" s="151" t="s">
        <v>667</v>
      </c>
      <c r="C449" s="151" t="s">
        <v>2192</v>
      </c>
      <c r="D449" s="151" t="s">
        <v>2118</v>
      </c>
      <c r="E449" s="151" t="s">
        <v>669</v>
      </c>
      <c r="F449" s="151" t="s">
        <v>669</v>
      </c>
      <c r="G449" s="151" t="s">
        <v>2119</v>
      </c>
      <c r="H449" s="181">
        <v>3.28</v>
      </c>
      <c r="I449" s="164" t="s">
        <v>2405</v>
      </c>
      <c r="J449" s="151">
        <v>1</v>
      </c>
      <c r="K449" s="182">
        <v>2021</v>
      </c>
      <c r="L449" s="151" t="s">
        <v>2193</v>
      </c>
      <c r="M449" s="151" t="s">
        <v>2124</v>
      </c>
      <c r="N449" s="183" t="s">
        <v>2194</v>
      </c>
      <c r="O449" s="151" t="s">
        <v>2195</v>
      </c>
      <c r="P449" s="151" t="s">
        <v>674</v>
      </c>
      <c r="Q449" s="182">
        <v>1982</v>
      </c>
      <c r="R449" s="151">
        <v>13</v>
      </c>
      <c r="S449" s="151"/>
      <c r="T449" s="151"/>
      <c r="U449" s="151"/>
      <c r="V449" s="151"/>
      <c r="W449" s="151"/>
      <c r="X449" s="182">
        <v>0</v>
      </c>
      <c r="Y449" s="182">
        <v>2</v>
      </c>
      <c r="Z449" s="184" t="s">
        <v>1101</v>
      </c>
      <c r="AA449" s="168">
        <v>2022</v>
      </c>
      <c r="AB449" s="185">
        <v>2</v>
      </c>
      <c r="AC449" s="185">
        <v>23</v>
      </c>
      <c r="AD449" s="186" t="b">
        <f>IF(ISBLANK(GroupMember[[#This Row],[1. Identifiant interne d’exploitation agricole*]]),"",IF(ISERROR(MATCH(GroupMember[[#This Row],[1. Identifiant interne d’exploitation agricole*]],CertifiedCrop[1. Identifiant interne d’exploitation agricole*],0)),FALSE,TRUE))</f>
        <v>1</v>
      </c>
      <c r="AE449" s="186" t="b">
        <f>IF(ISBLANK(GroupMember[[#This Row],[1. Identifiant interne d’exploitation agricole*]]),"",IF(ISERROR(MATCH(GroupMember[[#This Row],[1. Identifiant interne d’exploitation agricole*]],FarmUnit[1. Identifiant interne d’exploitation agricole*],0)),FALSE,TRUE))</f>
        <v>1</v>
      </c>
      <c r="AF449" s="187" t="str">
        <f t="shared" si="28"/>
        <v>KOUADIO GUILLAUME YOBOUE</v>
      </c>
      <c r="AG449" s="188" t="str">
        <f t="shared" si="29"/>
        <v>23/2/2022</v>
      </c>
      <c r="AH449" s="189">
        <f t="shared" si="27"/>
        <v>2</v>
      </c>
      <c r="AI449" s="190">
        <f t="shared" si="30"/>
        <v>0.16666666666666666</v>
      </c>
    </row>
    <row r="450" spans="1:35" s="191" customFormat="1" ht="13.5" x14ac:dyDescent="0.25">
      <c r="A450" s="151" t="s">
        <v>2196</v>
      </c>
      <c r="B450" s="151" t="s">
        <v>667</v>
      </c>
      <c r="C450" s="151" t="s">
        <v>2196</v>
      </c>
      <c r="D450" s="151" t="s">
        <v>2118</v>
      </c>
      <c r="E450" s="151" t="s">
        <v>669</v>
      </c>
      <c r="F450" s="151" t="s">
        <v>669</v>
      </c>
      <c r="G450" s="151" t="s">
        <v>2119</v>
      </c>
      <c r="H450" s="181">
        <v>1.6</v>
      </c>
      <c r="I450" s="164" t="s">
        <v>2405</v>
      </c>
      <c r="J450" s="151">
        <v>1</v>
      </c>
      <c r="K450" s="182">
        <v>2021</v>
      </c>
      <c r="L450" s="151" t="s">
        <v>2197</v>
      </c>
      <c r="M450" s="151" t="s">
        <v>697</v>
      </c>
      <c r="N450" s="183" t="s">
        <v>2198</v>
      </c>
      <c r="O450" s="151" t="s">
        <v>2199</v>
      </c>
      <c r="P450" s="151" t="s">
        <v>674</v>
      </c>
      <c r="Q450" s="182">
        <v>1988</v>
      </c>
      <c r="R450" s="151">
        <v>5</v>
      </c>
      <c r="S450" s="151"/>
      <c r="T450" s="151"/>
      <c r="U450" s="151"/>
      <c r="V450" s="151"/>
      <c r="W450" s="151"/>
      <c r="X450" s="182">
        <v>0</v>
      </c>
      <c r="Y450" s="182">
        <v>5</v>
      </c>
      <c r="Z450" s="184" t="s">
        <v>1101</v>
      </c>
      <c r="AA450" s="168">
        <v>2022</v>
      </c>
      <c r="AB450" s="185">
        <v>2</v>
      </c>
      <c r="AC450" s="185">
        <v>1</v>
      </c>
      <c r="AD450" s="186" t="b">
        <f>IF(ISBLANK(GroupMember[[#This Row],[1. Identifiant interne d’exploitation agricole*]]),"",IF(ISERROR(MATCH(GroupMember[[#This Row],[1. Identifiant interne d’exploitation agricole*]],CertifiedCrop[1. Identifiant interne d’exploitation agricole*],0)),FALSE,TRUE))</f>
        <v>1</v>
      </c>
      <c r="AE450" s="186" t="b">
        <f>IF(ISBLANK(GroupMember[[#This Row],[1. Identifiant interne d’exploitation agricole*]]),"",IF(ISERROR(MATCH(GroupMember[[#This Row],[1. Identifiant interne d’exploitation agricole*]],FarmUnit[1. Identifiant interne d’exploitation agricole*],0)),FALSE,TRUE))</f>
        <v>1</v>
      </c>
      <c r="AF450" s="187" t="str">
        <f t="shared" si="28"/>
        <v>KONAN FREDERIC KOUASSI</v>
      </c>
      <c r="AG450" s="188" t="str">
        <f t="shared" si="29"/>
        <v>1/2/2022</v>
      </c>
      <c r="AH450" s="189">
        <f t="shared" si="27"/>
        <v>2</v>
      </c>
      <c r="AI450" s="190">
        <f t="shared" si="30"/>
        <v>0.41666666666666669</v>
      </c>
    </row>
    <row r="451" spans="1:35" s="191" customFormat="1" ht="13.5" x14ac:dyDescent="0.25">
      <c r="A451" s="151" t="s">
        <v>2200</v>
      </c>
      <c r="B451" s="151" t="s">
        <v>667</v>
      </c>
      <c r="C451" s="151" t="s">
        <v>2200</v>
      </c>
      <c r="D451" s="151" t="s">
        <v>2118</v>
      </c>
      <c r="E451" s="151" t="s">
        <v>669</v>
      </c>
      <c r="F451" s="151" t="s">
        <v>669</v>
      </c>
      <c r="G451" s="151" t="s">
        <v>2119</v>
      </c>
      <c r="H451" s="181">
        <v>1.34</v>
      </c>
      <c r="I451" s="164" t="s">
        <v>2405</v>
      </c>
      <c r="J451" s="151">
        <v>1</v>
      </c>
      <c r="K451" s="182">
        <v>2021</v>
      </c>
      <c r="L451" s="151" t="s">
        <v>2201</v>
      </c>
      <c r="M451" s="151" t="s">
        <v>832</v>
      </c>
      <c r="N451" s="183" t="s">
        <v>2202</v>
      </c>
      <c r="O451" s="151" t="s">
        <v>2203</v>
      </c>
      <c r="P451" s="151" t="s">
        <v>674</v>
      </c>
      <c r="Q451" s="182">
        <v>1984</v>
      </c>
      <c r="R451" s="151">
        <v>7</v>
      </c>
      <c r="S451" s="151"/>
      <c r="T451" s="151"/>
      <c r="U451" s="151"/>
      <c r="V451" s="151"/>
      <c r="W451" s="151"/>
      <c r="X451" s="182">
        <v>0</v>
      </c>
      <c r="Y451" s="182">
        <v>8</v>
      </c>
      <c r="Z451" s="184" t="s">
        <v>1101</v>
      </c>
      <c r="AA451" s="168">
        <v>2022</v>
      </c>
      <c r="AB451" s="185">
        <v>1</v>
      </c>
      <c r="AC451" s="185">
        <v>4</v>
      </c>
      <c r="AD451" s="186" t="b">
        <f>IF(ISBLANK(GroupMember[[#This Row],[1. Identifiant interne d’exploitation agricole*]]),"",IF(ISERROR(MATCH(GroupMember[[#This Row],[1. Identifiant interne d’exploitation agricole*]],CertifiedCrop[1. Identifiant interne d’exploitation agricole*],0)),FALSE,TRUE))</f>
        <v>1</v>
      </c>
      <c r="AE451" s="186" t="b">
        <f>IF(ISBLANK(GroupMember[[#This Row],[1. Identifiant interne d’exploitation agricole*]]),"",IF(ISERROR(MATCH(GroupMember[[#This Row],[1. Identifiant interne d’exploitation agricole*]],FarmUnit[1. Identifiant interne d’exploitation agricole*],0)),FALSE,TRUE))</f>
        <v>1</v>
      </c>
      <c r="AF451" s="187" t="str">
        <f t="shared" si="28"/>
        <v>YAO ERNEST N'GUESSAN</v>
      </c>
      <c r="AG451" s="188" t="str">
        <f t="shared" si="29"/>
        <v>4/1/2022</v>
      </c>
      <c r="AH451" s="189">
        <f t="shared" ref="AH451:AH453" si="31">COUNTIFS(Z:Z,Z451,AG:AG,AG451)</f>
        <v>4</v>
      </c>
      <c r="AI451" s="190">
        <f t="shared" si="30"/>
        <v>0.66666666666666663</v>
      </c>
    </row>
    <row r="452" spans="1:35" s="191" customFormat="1" ht="13.5" x14ac:dyDescent="0.25">
      <c r="A452" s="151" t="s">
        <v>2204</v>
      </c>
      <c r="B452" s="151" t="s">
        <v>667</v>
      </c>
      <c r="C452" s="151" t="s">
        <v>2204</v>
      </c>
      <c r="D452" s="151" t="s">
        <v>2118</v>
      </c>
      <c r="E452" s="151" t="s">
        <v>669</v>
      </c>
      <c r="F452" s="151" t="s">
        <v>669</v>
      </c>
      <c r="G452" s="151" t="s">
        <v>2119</v>
      </c>
      <c r="H452" s="181">
        <v>1.3</v>
      </c>
      <c r="I452" s="164" t="s">
        <v>2405</v>
      </c>
      <c r="J452" s="151">
        <v>1</v>
      </c>
      <c r="K452" s="182">
        <v>2021</v>
      </c>
      <c r="L452" s="151" t="s">
        <v>2205</v>
      </c>
      <c r="M452" s="151" t="s">
        <v>2206</v>
      </c>
      <c r="N452" s="183" t="s">
        <v>2207</v>
      </c>
      <c r="O452" s="151" t="s">
        <v>2208</v>
      </c>
      <c r="P452" s="151" t="s">
        <v>674</v>
      </c>
      <c r="Q452" s="182">
        <v>1989</v>
      </c>
      <c r="R452" s="151">
        <v>7</v>
      </c>
      <c r="S452" s="151"/>
      <c r="T452" s="151"/>
      <c r="U452" s="151"/>
      <c r="V452" s="151"/>
      <c r="W452" s="151"/>
      <c r="X452" s="182">
        <v>0</v>
      </c>
      <c r="Y452" s="182">
        <v>9</v>
      </c>
      <c r="Z452" s="184" t="s">
        <v>1101</v>
      </c>
      <c r="AA452" s="168">
        <v>2022</v>
      </c>
      <c r="AB452" s="185">
        <v>2</v>
      </c>
      <c r="AC452" s="185">
        <v>2</v>
      </c>
      <c r="AD452" s="186" t="b">
        <f>IF(ISBLANK(GroupMember[[#This Row],[1. Identifiant interne d’exploitation agricole*]]),"",IF(ISERROR(MATCH(GroupMember[[#This Row],[1. Identifiant interne d’exploitation agricole*]],CertifiedCrop[1. Identifiant interne d’exploitation agricole*],0)),FALSE,TRUE))</f>
        <v>1</v>
      </c>
      <c r="AE452" s="186" t="b">
        <f>IF(ISBLANK(GroupMember[[#This Row],[1. Identifiant interne d’exploitation agricole*]]),"",IF(ISERROR(MATCH(GroupMember[[#This Row],[1. Identifiant interne d’exploitation agricole*]],FarmUnit[1. Identifiant interne d’exploitation agricole*],0)),FALSE,TRUE))</f>
        <v>1</v>
      </c>
      <c r="AF452" s="187" t="str">
        <f t="shared" si="28"/>
        <v>DANIELLE AIMEE KOKO</v>
      </c>
      <c r="AG452" s="188" t="str">
        <f t="shared" si="29"/>
        <v>2/2/2022</v>
      </c>
      <c r="AH452" s="189">
        <f t="shared" si="31"/>
        <v>1</v>
      </c>
      <c r="AI452" s="190">
        <f t="shared" si="30"/>
        <v>0.75</v>
      </c>
    </row>
    <row r="453" spans="1:35" s="191" customFormat="1" ht="13.5" x14ac:dyDescent="0.25">
      <c r="A453" s="151" t="s">
        <v>2209</v>
      </c>
      <c r="B453" s="151" t="s">
        <v>667</v>
      </c>
      <c r="C453" s="151" t="s">
        <v>2209</v>
      </c>
      <c r="D453" s="151" t="s">
        <v>2118</v>
      </c>
      <c r="E453" s="151" t="s">
        <v>669</v>
      </c>
      <c r="F453" s="151" t="s">
        <v>669</v>
      </c>
      <c r="G453" s="151" t="s">
        <v>670</v>
      </c>
      <c r="H453" s="181">
        <v>0.19</v>
      </c>
      <c r="I453" s="164" t="s">
        <v>2405</v>
      </c>
      <c r="J453" s="151">
        <v>1</v>
      </c>
      <c r="K453" s="182">
        <v>2021</v>
      </c>
      <c r="L453" s="151" t="s">
        <v>2210</v>
      </c>
      <c r="M453" s="151" t="s">
        <v>2211</v>
      </c>
      <c r="N453" s="164" t="s">
        <v>2404</v>
      </c>
      <c r="O453" s="164" t="s">
        <v>2404</v>
      </c>
      <c r="P453" s="151" t="s">
        <v>674</v>
      </c>
      <c r="Q453" s="182">
        <v>1984</v>
      </c>
      <c r="R453" s="151">
        <v>6</v>
      </c>
      <c r="S453" s="151"/>
      <c r="T453" s="151"/>
      <c r="U453" s="151"/>
      <c r="V453" s="151"/>
      <c r="W453" s="151"/>
      <c r="X453" s="182">
        <v>0</v>
      </c>
      <c r="Y453" s="182">
        <v>0</v>
      </c>
      <c r="Z453" s="184" t="s">
        <v>1101</v>
      </c>
      <c r="AA453" s="168">
        <v>2022</v>
      </c>
      <c r="AB453" s="185">
        <v>1</v>
      </c>
      <c r="AC453" s="185">
        <v>27</v>
      </c>
      <c r="AD453" s="186" t="b">
        <f>IF(ISBLANK(GroupMember[[#This Row],[1. Identifiant interne d’exploitation agricole*]]),"",IF(ISERROR(MATCH(GroupMember[[#This Row],[1. Identifiant interne d’exploitation agricole*]],CertifiedCrop[1. Identifiant interne d’exploitation agricole*],0)),FALSE,TRUE))</f>
        <v>1</v>
      </c>
      <c r="AE453" s="186" t="b">
        <f>IF(ISBLANK(GroupMember[[#This Row],[1. Identifiant interne d’exploitation agricole*]]),"",IF(ISERROR(MATCH(GroupMember[[#This Row],[1. Identifiant interne d’exploitation agricole*]],FarmUnit[1. Identifiant interne d’exploitation agricole*],0)),FALSE,TRUE))</f>
        <v>1</v>
      </c>
      <c r="AF453" s="187" t="str">
        <f t="shared" si="28"/>
        <v>LAMOUSSA NIKEIMA</v>
      </c>
      <c r="AG453" s="188" t="str">
        <f t="shared" si="29"/>
        <v>27/1/2022</v>
      </c>
      <c r="AH453" s="189">
        <f t="shared" si="31"/>
        <v>2</v>
      </c>
      <c r="AI453" s="190">
        <f t="shared" si="30"/>
        <v>0</v>
      </c>
    </row>
    <row r="454" spans="1:35" s="191" customFormat="1" x14ac:dyDescent="0.2">
      <c r="H454" s="192"/>
      <c r="K454" s="193"/>
      <c r="X454" s="193"/>
      <c r="Y454" s="193"/>
      <c r="Z454" s="194"/>
      <c r="AA454" s="195"/>
      <c r="AB454" s="194"/>
      <c r="AC454" s="194"/>
      <c r="AD454" s="196"/>
      <c r="AE454" s="196"/>
      <c r="AF454" s="196"/>
      <c r="AG454" s="196"/>
      <c r="AH454" s="197"/>
      <c r="AI454" s="197"/>
    </row>
  </sheetData>
  <sheetProtection insertRows="0" deleteRows="0"/>
  <mergeCells count="5">
    <mergeCell ref="B1:K1"/>
    <mergeCell ref="X1:Y1"/>
    <mergeCell ref="S1:W1"/>
    <mergeCell ref="L1:R1"/>
    <mergeCell ref="Z1:AC1"/>
  </mergeCells>
  <conditionalFormatting sqref="AD3:AE453">
    <cfRule type="containsText" dxfId="39" priority="5" operator="containsText" text="FALSE">
      <formula>NOT(ISERROR(SEARCH("FALSE",AD3)))</formula>
    </cfRule>
  </conditionalFormatting>
  <conditionalFormatting sqref="AF1:AF1048576">
    <cfRule type="duplicateValues" dxfId="38" priority="1"/>
    <cfRule type="duplicateValues" dxfId="37" priority="4"/>
  </conditionalFormatting>
  <conditionalFormatting sqref="N1:N1048576">
    <cfRule type="duplicateValues" dxfId="36" priority="3"/>
  </conditionalFormatting>
  <conditionalFormatting sqref="O1:O1048576">
    <cfRule type="duplicateValues" dxfId="35" priority="2"/>
  </conditionalFormatting>
  <dataValidations xWindow="1076" yWindow="497" count="29">
    <dataValidation allowBlank="1" showInputMessage="1" showErrorMessage="1" promptTitle="This should not be higher than 6" prompt="The same internal inspector shall not inspect more than 6 farms per day. _x000a__x000a_Please see Farm Requirements 1.4.2" sqref="AH2"/>
    <dataValidation allowBlank="1" showInputMessage="1" showErrorMessage="1" promptTitle="Farm operator name and last name" prompt="Grey means names are empty. Yellow means two or more of the same. _x000a__x000a_The same group member should not repeat. All the farms of the same farm operator/group member should be in one line. _x000a__x000a_You can describe the different crops and farm units in tabs 2 and 3." sqref="AF2"/>
    <dataValidation allowBlank="1" showInputMessage="1" showErrorMessage="1" promptTitle="Is a worker list required?" prompt="Farm Req 1.2.5: worker list if 5 or more full-time workers &amp; for all large farms._x000a_Yellow means more than 4.5 workers, assuming temp workers work 1 month/year, permanent =12 m/y._x000a_Please check actual worker time if yellow. You may use the Workers tab." sqref="AI2"/>
    <dataValidation allowBlank="1" showInputMessage="1" showErrorMessage="1" promptTitle="Mandatory Information" prompt="This should be unique for each Group Member._x000a__x000a_Repeated IDs may generate errors uploading the file._x000a_This must be the same ID you use in your internal documents &amp; management system. It could be the same as the national ID if that is what you use internally." sqref="A2"/>
    <dataValidation allowBlank="1" showInputMessage="1" showErrorMessage="1" promptTitle="Mandatory if available" prompt="If the farm has a National Farm ID, present this information as a mandatory requirement. _x000a__x000a_Obligatory for every group member in Brazil and Turkey as real example._x000a__x000a_" sqref="B2"/>
    <dataValidation allowBlank="1" showInputMessage="1" showErrorMessage="1" promptTitle="Definition in Glossary" prompt="Indicate if the farm is _x000a_- Large farm or _x000a_- Small farm_x000a__x000a_For definition of Small Farm: please check Annex 1. Glossary." sqref="I2"/>
    <dataValidation allowBlank="1" showInputMessage="1" showErrorMessage="1" promptTitle="RA 2020 Certification" prompt="Please add the year when this Group Member joined the group for the RA 2020 Certification Program (earliest 2021)." sqref="K2"/>
    <dataValidation allowBlank="1" showInputMessage="1" showErrorMessage="1" promptTitle="Mandatory if available" prompt="If National ID (in this case, Farmer Operator ID) is available, please present it here._x000a__x000a_It should not be bigger than 50 characteres (including spaces)." sqref="O2"/>
    <dataValidation allowBlank="1" showInputMessage="1" showErrorMessage="1" promptTitle="National ID" prompt="If National ID (in this case, Farm Owner ID) is available, please present it here._x000a__x000a_It should not be bigger than 50 characteres (including spaces)." sqref="V2"/>
    <dataValidation allowBlank="1" showInputMessage="1" showErrorMessage="1" promptTitle="Permanent Workers" prompt="Make sure to present only entire numbers. Use data format as &quot;Number&quot;_x000a__x000a_Do not present decimals (exemple: 0,5)." sqref="X2"/>
    <dataValidation allowBlank="1" showInputMessage="1" showErrorMessage="1" promptTitle="Temporary Workers" prompt="Make sure to present only entire numbers. Use data format as &quot;Number&quot;_x000a__x000a_Do not present decimals (exemple: 0,5)." sqref="Y2"/>
    <dataValidation allowBlank="1" showInputMessage="1" showErrorMessage="1" promptTitle="Full Name" prompt="Please, make sure you present the Internal Inspector's full name and spell it the same way every time." sqref="Z2"/>
    <dataValidation allowBlank="1" showInputMessage="1" showErrorMessage="1" promptTitle="Month" prompt="Please put a number between 1 and 12" sqref="AB2"/>
    <dataValidation allowBlank="1" showInputMessage="1" showErrorMessage="1" promptTitle="Day" prompt="Please put a number between 1 and 31" sqref="AC2"/>
    <dataValidation allowBlank="1" showInputMessage="1" showErrorMessage="1" promptTitle="Total farm area" prompt="All of the farm, includingpastures, protected areas and crops that are not certified" sqref="H2"/>
    <dataValidation allowBlank="1" showInputMessage="1" showErrorMessage="1" promptTitle="Mandatory Information" prompt="Please present here an ID that is used in your internal documentation to identify the farm._x000a__x000a_This number should be unique for each farm. It may be the same as the group member ID, if that is what you use internally._x000a_" sqref="C2"/>
    <dataValidation allowBlank="1" showInputMessage="1" showErrorMessage="1" promptTitle="Mandatory Information" prompt="Please indicate the village closest to the farm" sqref="D2"/>
    <dataValidation allowBlank="1" showInputMessage="1" showErrorMessage="1" promptTitle="Mandatory Information" prompt="The number of farm units should include all farm units, including pastures, protected areas, and farm units with non-certified crops." sqref="J2"/>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L1:R1"/>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S1:W1"/>
    <dataValidation allowBlank="1" showInputMessage="1" showErrorMessage="1" promptTitle="Internal Inspection Date" prompt="Please check if the Internal Inspection date is correct._x000a_It should only contain numbers, no names of months._x000a__x000a_If not, please review columns AA, AB and AC. " sqref="AG2"/>
    <dataValidation allowBlank="1" showInputMessage="1" showErrorMessage="1" promptTitle="City closest to the farm" prompt="Please indicate the city closest to the farm, if applicable." sqref="E2"/>
    <dataValidation allowBlank="1" showInputMessage="1" showErrorMessage="1" promptTitle="Mandatory field" prompt="Please indicate the region/district/state/province of the country that the farm is located in. Please ensure the same spelling each time." sqref="F2"/>
    <dataValidation allowBlank="1" showInputMessage="1" showErrorMessage="1" prompt="If your group has defined internal inspection regions, or sub-groups, please indicate which group member falls into which region/sub-group." sqref="G2"/>
    <dataValidation allowBlank="1" showInputMessage="1" showErrorMessage="1" promptTitle="Mandatory if available" prompt="If the group member has a phone number, you must indicate it._x000a__x000a_You must add the information of the farm operator if is not the member who manage the farm." sqref="N2"/>
    <dataValidation allowBlank="1" showInputMessage="1" showErrorMessage="1" promptTitle="Mandatory value" prompt="e.g. 1984" sqref="Q2"/>
    <dataValidation allowBlank="1" showInputMessage="1" showErrorMessage="1" promptTitle="Mandatory value" prompt="Releated to family size. e.g. 5" sqref="R2"/>
    <dataValidation allowBlank="1" showInputMessage="1" showErrorMessage="1" promptTitle="Mandatory value" prompt="e.g. male_x000a_e.g. female" sqref="P2 W2"/>
    <dataValidation allowBlank="1" showInputMessage="1" showErrorMessage="1" promptTitle="No need to fill in" prompt="The information indicate here will be automatically presented. There is no need to fill in the colunms._x000a__x000a_You need to interpretate it was described below." sqref="AG1:AI1"/>
  </dataValidations>
  <pageMargins left="0.7" right="0.7" top="0.75" bottom="0.75" header="0.3" footer="0.3"/>
  <pageSetup paperSize="9" scale="36"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4BA29"/>
  </sheetPr>
  <dimension ref="A1:X453"/>
  <sheetViews>
    <sheetView zoomScale="85" zoomScaleNormal="85" workbookViewId="0">
      <pane xSplit="1" ySplit="2" topLeftCell="B3" activePane="bottomRight" state="frozen"/>
      <selection pane="topRight" activeCell="B4" sqref="B4"/>
      <selection pane="bottomLeft" activeCell="B4" sqref="B4"/>
      <selection pane="bottomRight" activeCell="P1" sqref="P1:P1048576"/>
    </sheetView>
  </sheetViews>
  <sheetFormatPr baseColWidth="10" defaultColWidth="8.7109375" defaultRowHeight="13.5" x14ac:dyDescent="0.25"/>
  <cols>
    <col min="1" max="1" width="17.7109375" style="5" customWidth="1"/>
    <col min="2" max="2" width="16.5703125" style="5" customWidth="1"/>
    <col min="3" max="3" width="18.42578125" style="5" customWidth="1"/>
    <col min="4" max="4" width="16.7109375" style="8" customWidth="1"/>
    <col min="5" max="5" width="20.5703125" style="5" customWidth="1"/>
    <col min="6" max="6" width="21" style="5" customWidth="1"/>
    <col min="7" max="7" width="26.7109375" style="5" customWidth="1"/>
    <col min="8" max="8" width="25.7109375" style="5" customWidth="1"/>
    <col min="9" max="9" width="29.28515625" style="5" customWidth="1"/>
    <col min="10" max="10" width="19.7109375" style="59" customWidth="1"/>
    <col min="11" max="11" width="24.5703125" style="59" customWidth="1"/>
    <col min="12" max="12" width="21.28515625" style="59" customWidth="1"/>
    <col min="13" max="13" width="20.28515625" style="59" customWidth="1"/>
    <col min="14" max="14" width="20.7109375" style="59" customWidth="1"/>
    <col min="15" max="15" width="16.28515625" style="59" customWidth="1"/>
    <col min="16" max="16" width="16.5703125" style="59" customWidth="1"/>
    <col min="17" max="17" width="12.7109375" style="59" customWidth="1"/>
    <col min="18" max="18" width="27.28515625" style="59" customWidth="1"/>
    <col min="19" max="24" width="8.7109375" style="5"/>
    <col min="25" max="16384" width="8.7109375" style="3"/>
  </cols>
  <sheetData>
    <row r="1" spans="1:24" s="73" customFormat="1" ht="21.6" customHeight="1" x14ac:dyDescent="0.3">
      <c r="A1" s="243" t="s">
        <v>151</v>
      </c>
      <c r="B1" s="243"/>
      <c r="C1" s="243"/>
      <c r="D1" s="243"/>
      <c r="E1" s="243"/>
      <c r="F1" s="243"/>
      <c r="G1" s="243"/>
      <c r="H1" s="243"/>
      <c r="I1" s="243"/>
      <c r="J1" s="71"/>
      <c r="K1" s="123" t="s">
        <v>139</v>
      </c>
      <c r="L1" s="123" t="s">
        <v>140</v>
      </c>
      <c r="M1" s="123" t="s">
        <v>141</v>
      </c>
      <c r="N1" s="71"/>
      <c r="O1" s="71"/>
      <c r="P1" s="71"/>
      <c r="Q1" s="71"/>
      <c r="R1" s="71"/>
      <c r="S1" s="72"/>
      <c r="T1" s="72"/>
      <c r="U1" s="72"/>
      <c r="V1" s="72"/>
      <c r="W1" s="72"/>
      <c r="X1" s="72"/>
    </row>
    <row r="2" spans="1:24" s="73" customFormat="1" ht="87.6" customHeight="1" x14ac:dyDescent="0.3">
      <c r="A2" s="65" t="s">
        <v>100</v>
      </c>
      <c r="B2" s="74" t="s">
        <v>143</v>
      </c>
      <c r="C2" s="74" t="s">
        <v>144</v>
      </c>
      <c r="D2" s="75" t="s">
        <v>145</v>
      </c>
      <c r="E2" s="137" t="s">
        <v>146</v>
      </c>
      <c r="F2" s="137" t="s">
        <v>147</v>
      </c>
      <c r="G2" s="138" t="s">
        <v>148</v>
      </c>
      <c r="H2" s="138" t="s">
        <v>149</v>
      </c>
      <c r="I2" s="138" t="s">
        <v>150</v>
      </c>
      <c r="J2" s="123" t="s">
        <v>152</v>
      </c>
      <c r="K2" s="123" t="s">
        <v>153</v>
      </c>
      <c r="L2" s="139" t="s">
        <v>154</v>
      </c>
      <c r="M2" s="139" t="s">
        <v>155</v>
      </c>
      <c r="N2" s="139" t="s">
        <v>156</v>
      </c>
      <c r="O2" s="139" t="s">
        <v>157</v>
      </c>
      <c r="P2" s="139" t="s">
        <v>158</v>
      </c>
      <c r="Q2" s="139" t="s">
        <v>159</v>
      </c>
      <c r="R2" s="139" t="s">
        <v>160</v>
      </c>
      <c r="S2" s="76"/>
      <c r="T2" s="72"/>
      <c r="U2" s="72"/>
      <c r="V2" s="72"/>
      <c r="W2" s="72"/>
      <c r="X2" s="72"/>
    </row>
    <row r="3" spans="1:24" s="204" customFormat="1" x14ac:dyDescent="0.25">
      <c r="A3" s="198" t="s">
        <v>666</v>
      </c>
      <c r="B3" s="198" t="s">
        <v>2212</v>
      </c>
      <c r="C3" s="198" t="s">
        <v>2213</v>
      </c>
      <c r="D3" s="198">
        <v>0.57999999999999996</v>
      </c>
      <c r="E3" s="199">
        <v>333.5</v>
      </c>
      <c r="F3" s="199">
        <v>331</v>
      </c>
      <c r="G3" s="198">
        <v>0</v>
      </c>
      <c r="H3" s="199">
        <v>0</v>
      </c>
      <c r="I3" s="199">
        <v>0</v>
      </c>
      <c r="J3" s="169" t="b">
        <f>IF(ISBLANK(CertifiedCrop[[#This Row],[1. Identifiant interne d’exploitation agricole*]]),"",IF(ISERROR(MATCH(CertifiedCrop[[#This Row],[1. Identifiant interne d’exploitation agricole*]],GroupMember[1. Identifiant interne d’exploitation agricole*],0)),FALSE,TRUE))</f>
        <v>1</v>
      </c>
      <c r="K3" s="169" t="b">
        <f t="array" ref="K3">IF(ISBLANK(CertifiedCrop[[#This Row],[2. Produit agricole certifié*]]),"",IF(ISERROR(MATCH(1,(#REF!=CertifiedCrop[[#This Row],[2. Produit agricole certifié*]])*(#REF!=CertifiedCrop[[#This Row],[3. Variété**]]),0)),FALSE,TRUE))</f>
        <v>0</v>
      </c>
      <c r="L3" s="200" t="str">
        <f t="shared" ref="L3:L50" si="0">IF((F3-G3)&lt;0,"!","")</f>
        <v/>
      </c>
      <c r="M3" s="201" t="str">
        <f t="shared" ref="M3:M50" si="1">IFERROR(IF((F3-G3)/G3&gt;25%,"!",IF((F3-G3)/G3&lt;-25%,"!","")),"")</f>
        <v/>
      </c>
      <c r="N3" s="201" t="str">
        <f t="shared" ref="N3:N50" si="2">IFERROR(IF((G3-H3)/H3&gt;25%,"!",IF((G3-H3)/H3&lt;-25%,"!","")),"")</f>
        <v/>
      </c>
      <c r="O3" s="202">
        <f t="shared" ref="O3:O50" si="3">IFERROR(E3/D3,"")</f>
        <v>575</v>
      </c>
      <c r="P3" s="202">
        <f t="shared" ref="P3:P50" si="4">IFERROR(F3/D3,"")</f>
        <v>570.68965517241384</v>
      </c>
      <c r="Q3" s="170" t="str">
        <f>IFERROR((VLOOKUP(A3,GM_Table,8,FALSE)-SUMIFS(D:D,A:A,A3,B:B,B3,C:C,C3)),"")</f>
        <v/>
      </c>
      <c r="R3" s="170" t="str">
        <f>IFERROR(CONCATENATE(VLOOKUP(A3,GM_Table,12,FALSE)," ",(VLOOKUP(A3,GM_Table,13,FALSE))),"")</f>
        <v/>
      </c>
      <c r="S3" s="203"/>
      <c r="T3" s="203"/>
      <c r="U3" s="203"/>
      <c r="V3" s="203"/>
      <c r="W3" s="203"/>
      <c r="X3" s="203"/>
    </row>
    <row r="4" spans="1:24" s="204" customFormat="1" x14ac:dyDescent="0.25">
      <c r="A4" s="198" t="s">
        <v>676</v>
      </c>
      <c r="B4" s="198" t="s">
        <v>2212</v>
      </c>
      <c r="C4" s="198" t="s">
        <v>2213</v>
      </c>
      <c r="D4" s="198">
        <v>1.46</v>
      </c>
      <c r="E4" s="199">
        <v>867.24</v>
      </c>
      <c r="F4" s="199">
        <v>865</v>
      </c>
      <c r="G4" s="198">
        <v>0</v>
      </c>
      <c r="H4" s="199">
        <v>0</v>
      </c>
      <c r="I4" s="199">
        <v>0</v>
      </c>
      <c r="J4" s="175" t="b">
        <f>IF(ISBLANK(CertifiedCrop[[#This Row],[1. Identifiant interne d’exploitation agricole*]]),"",IF(ISERROR(MATCH(CertifiedCrop[[#This Row],[1. Identifiant interne d’exploitation agricole*]],GroupMember[1. Identifiant interne d’exploitation agricole*],0)),FALSE,TRUE))</f>
        <v>1</v>
      </c>
      <c r="K4" s="175" t="b">
        <f t="array" ref="K4">IF(ISBLANK(CertifiedCrop[[#This Row],[2. Produit agricole certifié*]]),"",IF(ISERROR(MATCH(1,(#REF!=CertifiedCrop[[#This Row],[2. Produit agricole certifié*]])*(#REF!=CertifiedCrop[[#This Row],[3. Variété**]]),0)),FALSE,TRUE))</f>
        <v>0</v>
      </c>
      <c r="L4" s="200" t="str">
        <f t="shared" si="0"/>
        <v/>
      </c>
      <c r="M4" s="201" t="str">
        <f t="shared" si="1"/>
        <v/>
      </c>
      <c r="N4" s="201" t="str">
        <f t="shared" si="2"/>
        <v/>
      </c>
      <c r="O4" s="202">
        <f t="shared" si="3"/>
        <v>594</v>
      </c>
      <c r="P4" s="202">
        <f t="shared" si="4"/>
        <v>592.46575342465758</v>
      </c>
      <c r="Q4" s="170" t="str">
        <f>IFERROR((VLOOKUP(A4,GM_Table,8,FALSE)-SUMIFS(D:D,A:A,A4,B:B,B4,C:C,C4)),"")</f>
        <v/>
      </c>
      <c r="R4" s="170" t="str">
        <f>IFERROR(CONCATENATE(VLOOKUP(A4,GM_Table,12,FALSE)," ",(VLOOKUP(A4,GM_Table,13,FALSE))),"")</f>
        <v/>
      </c>
      <c r="S4" s="203"/>
      <c r="T4" s="203"/>
      <c r="U4" s="203"/>
      <c r="V4" s="203"/>
      <c r="W4" s="203"/>
      <c r="X4" s="203"/>
    </row>
    <row r="5" spans="1:24" s="204" customFormat="1" x14ac:dyDescent="0.25">
      <c r="A5" s="198" t="s">
        <v>680</v>
      </c>
      <c r="B5" s="198" t="s">
        <v>2212</v>
      </c>
      <c r="C5" s="198" t="s">
        <v>2213</v>
      </c>
      <c r="D5" s="198">
        <v>1.1399999999999999</v>
      </c>
      <c r="E5" s="199">
        <v>655.5</v>
      </c>
      <c r="F5" s="199">
        <v>650</v>
      </c>
      <c r="G5" s="198">
        <v>0</v>
      </c>
      <c r="H5" s="199">
        <v>0</v>
      </c>
      <c r="I5" s="199">
        <v>0</v>
      </c>
      <c r="J5" s="175" t="b">
        <f>IF(ISBLANK(CertifiedCrop[[#This Row],[1. Identifiant interne d’exploitation agricole*]]),"",IF(ISERROR(MATCH(CertifiedCrop[[#This Row],[1. Identifiant interne d’exploitation agricole*]],GroupMember[1. Identifiant interne d’exploitation agricole*],0)),FALSE,TRUE))</f>
        <v>1</v>
      </c>
      <c r="K5" s="175" t="b">
        <f t="array" ref="K5">IF(ISBLANK(CertifiedCrop[[#This Row],[2. Produit agricole certifié*]]),"",IF(ISERROR(MATCH(1,(#REF!=CertifiedCrop[[#This Row],[2. Produit agricole certifié*]])*(#REF!=CertifiedCrop[[#This Row],[3. Variété**]]),0)),FALSE,TRUE))</f>
        <v>0</v>
      </c>
      <c r="L5" s="200" t="str">
        <f t="shared" si="0"/>
        <v/>
      </c>
      <c r="M5" s="201" t="str">
        <f t="shared" si="1"/>
        <v/>
      </c>
      <c r="N5" s="201" t="str">
        <f t="shared" si="2"/>
        <v/>
      </c>
      <c r="O5" s="202">
        <f t="shared" si="3"/>
        <v>575</v>
      </c>
      <c r="P5" s="202">
        <f t="shared" si="4"/>
        <v>570.17543859649129</v>
      </c>
      <c r="Q5" s="170" t="str">
        <f>IFERROR((VLOOKUP(A5,GM_Table,8,FALSE)-SUMIFS(D:D,A:A,A5,B:B,B5,C:C,C5)),"")</f>
        <v/>
      </c>
      <c r="R5" s="170"/>
      <c r="S5" s="203"/>
      <c r="T5" s="203"/>
      <c r="U5" s="203"/>
      <c r="V5" s="203"/>
      <c r="W5" s="203"/>
      <c r="X5" s="203"/>
    </row>
    <row r="6" spans="1:24" s="204" customFormat="1" x14ac:dyDescent="0.25">
      <c r="A6" s="198" t="s">
        <v>684</v>
      </c>
      <c r="B6" s="198" t="s">
        <v>427</v>
      </c>
      <c r="C6" s="198" t="s">
        <v>2213</v>
      </c>
      <c r="D6" s="198">
        <v>0.91</v>
      </c>
      <c r="E6" s="199">
        <v>515.97</v>
      </c>
      <c r="F6" s="199">
        <v>514</v>
      </c>
      <c r="G6" s="198">
        <v>0</v>
      </c>
      <c r="H6" s="199">
        <v>0</v>
      </c>
      <c r="I6" s="199">
        <v>0</v>
      </c>
      <c r="J6" s="175" t="b">
        <f>IF(ISBLANK(CertifiedCrop[[#This Row],[1. Identifiant interne d’exploitation agricole*]]),"",IF(ISERROR(MATCH(CertifiedCrop[[#This Row],[1. Identifiant interne d’exploitation agricole*]],GroupMember[1. Identifiant interne d’exploitation agricole*],0)),FALSE,TRUE))</f>
        <v>1</v>
      </c>
      <c r="K6" s="175" t="b">
        <f t="array" ref="K6">IF(ISBLANK(CertifiedCrop[[#This Row],[2. Produit agricole certifié*]]),"",IF(ISERROR(MATCH(1,(#REF!=CertifiedCrop[[#This Row],[2. Produit agricole certifié*]])*(#REF!=CertifiedCrop[[#This Row],[3. Variété**]]),0)),FALSE,TRUE))</f>
        <v>0</v>
      </c>
      <c r="L6" s="200" t="str">
        <f t="shared" si="0"/>
        <v/>
      </c>
      <c r="M6" s="201" t="str">
        <f t="shared" si="1"/>
        <v/>
      </c>
      <c r="N6" s="201" t="str">
        <f t="shared" si="2"/>
        <v/>
      </c>
      <c r="O6" s="202">
        <f t="shared" si="3"/>
        <v>567</v>
      </c>
      <c r="P6" s="202">
        <f t="shared" si="4"/>
        <v>564.83516483516485</v>
      </c>
      <c r="Q6" s="170" t="str">
        <f>IFERROR((VLOOKUP(A6,GM_Table,8,FALSE)-SUMIFS(D:D,A:A,A6,B:B,B6,C:C,C6)),"")</f>
        <v/>
      </c>
      <c r="R6" s="170"/>
      <c r="S6" s="203"/>
      <c r="T6" s="203"/>
      <c r="U6" s="203"/>
      <c r="V6" s="203"/>
      <c r="W6" s="203"/>
      <c r="X6" s="203"/>
    </row>
    <row r="7" spans="1:24" s="204" customFormat="1" x14ac:dyDescent="0.25">
      <c r="A7" s="198" t="s">
        <v>688</v>
      </c>
      <c r="B7" s="198" t="s">
        <v>427</v>
      </c>
      <c r="C7" s="198" t="s">
        <v>2213</v>
      </c>
      <c r="D7" s="198">
        <v>0.93</v>
      </c>
      <c r="E7" s="199">
        <v>546.84</v>
      </c>
      <c r="F7" s="199">
        <v>548</v>
      </c>
      <c r="G7" s="198">
        <v>0</v>
      </c>
      <c r="H7" s="199">
        <v>0</v>
      </c>
      <c r="I7" s="199">
        <v>0</v>
      </c>
      <c r="J7" s="175" t="b">
        <f>IF(ISBLANK(CertifiedCrop[[#This Row],[1. Identifiant interne d’exploitation agricole*]]),"",IF(ISERROR(MATCH(CertifiedCrop[[#This Row],[1. Identifiant interne d’exploitation agricole*]],GroupMember[1. Identifiant interne d’exploitation agricole*],0)),FALSE,TRUE))</f>
        <v>1</v>
      </c>
      <c r="K7" s="175" t="b">
        <f t="array" ref="K7">IF(ISBLANK(CertifiedCrop[[#This Row],[2. Produit agricole certifié*]]),"",IF(ISERROR(MATCH(1,(#REF!=CertifiedCrop[[#This Row],[2. Produit agricole certifié*]])*(#REF!=CertifiedCrop[[#This Row],[3. Variété**]]),0)),FALSE,TRUE))</f>
        <v>0</v>
      </c>
      <c r="L7" s="200" t="str">
        <f t="shared" si="0"/>
        <v/>
      </c>
      <c r="M7" s="201" t="str">
        <f t="shared" si="1"/>
        <v/>
      </c>
      <c r="N7" s="201" t="str">
        <f t="shared" si="2"/>
        <v/>
      </c>
      <c r="O7" s="202">
        <f t="shared" si="3"/>
        <v>588</v>
      </c>
      <c r="P7" s="202">
        <f t="shared" si="4"/>
        <v>589.24731182795699</v>
      </c>
      <c r="Q7" s="170" t="str">
        <f>IFERROR((VLOOKUP(A7,GM_Table,8,FALSE)-SUMIFS(D:D,A:A,A7,B:B,B7,C:C,C7)),"")</f>
        <v/>
      </c>
      <c r="R7" s="170" t="str">
        <f>IFERROR(CONCATENATE(VLOOKUP(A7,GM_Table,12,FALSE)," ",(VLOOKUP(A7,GM_Table,13,FALSE))),"")</f>
        <v/>
      </c>
      <c r="S7" s="203"/>
      <c r="T7" s="203"/>
      <c r="U7" s="203"/>
      <c r="V7" s="203"/>
      <c r="W7" s="203"/>
      <c r="X7" s="203"/>
    </row>
    <row r="8" spans="1:24" s="204" customFormat="1" x14ac:dyDescent="0.25">
      <c r="A8" s="198" t="s">
        <v>692</v>
      </c>
      <c r="B8" s="198" t="s">
        <v>427</v>
      </c>
      <c r="C8" s="198" t="s">
        <v>2213</v>
      </c>
      <c r="D8" s="198">
        <v>1.31</v>
      </c>
      <c r="E8" s="199">
        <v>753.25</v>
      </c>
      <c r="F8" s="199">
        <v>752</v>
      </c>
      <c r="G8" s="198">
        <v>0</v>
      </c>
      <c r="H8" s="199">
        <v>0</v>
      </c>
      <c r="I8" s="199">
        <v>0</v>
      </c>
      <c r="J8" s="175" t="b">
        <f>IF(ISBLANK(CertifiedCrop[[#This Row],[1. Identifiant interne d’exploitation agricole*]]),"",IF(ISERROR(MATCH(CertifiedCrop[[#This Row],[1. Identifiant interne d’exploitation agricole*]],GroupMember[1. Identifiant interne d’exploitation agricole*],0)),FALSE,TRUE))</f>
        <v>1</v>
      </c>
      <c r="K8" s="175" t="b">
        <f t="array" ref="K8">IF(ISBLANK(CertifiedCrop[[#This Row],[2. Produit agricole certifié*]]),"",IF(ISERROR(MATCH(1,(#REF!=CertifiedCrop[[#This Row],[2. Produit agricole certifié*]])*(#REF!=CertifiedCrop[[#This Row],[3. Variété**]]),0)),FALSE,TRUE))</f>
        <v>0</v>
      </c>
      <c r="L8" s="200" t="str">
        <f t="shared" si="0"/>
        <v/>
      </c>
      <c r="M8" s="201" t="str">
        <f t="shared" si="1"/>
        <v/>
      </c>
      <c r="N8" s="201" t="str">
        <f t="shared" si="2"/>
        <v/>
      </c>
      <c r="O8" s="202">
        <f t="shared" si="3"/>
        <v>575</v>
      </c>
      <c r="P8" s="202">
        <f t="shared" si="4"/>
        <v>574.04580152671758</v>
      </c>
      <c r="Q8" s="170" t="str">
        <f>IFERROR((VLOOKUP(A8,GM_Table,8,FALSE)-SUMIFS(D:D,A:A,A8,B:B,B8,C:C,C8)),"")</f>
        <v/>
      </c>
      <c r="R8" s="170" t="str">
        <f>IFERROR(CONCATENATE(VLOOKUP(A8,GM_Table,12,FALSE)," ",(VLOOKUP(A8,GM_Table,13,FALSE))),"")</f>
        <v/>
      </c>
      <c r="S8" s="203"/>
      <c r="T8" s="203"/>
      <c r="U8" s="203"/>
      <c r="V8" s="203"/>
      <c r="W8" s="203"/>
      <c r="X8" s="203"/>
    </row>
    <row r="9" spans="1:24" s="204" customFormat="1" x14ac:dyDescent="0.25">
      <c r="A9" s="198" t="s">
        <v>695</v>
      </c>
      <c r="B9" s="198" t="s">
        <v>427</v>
      </c>
      <c r="C9" s="198" t="s">
        <v>2213</v>
      </c>
      <c r="D9" s="198">
        <v>2.15</v>
      </c>
      <c r="E9" s="199">
        <v>1186.8</v>
      </c>
      <c r="F9" s="199">
        <v>1180</v>
      </c>
      <c r="G9" s="198">
        <v>0</v>
      </c>
      <c r="H9" s="199">
        <v>0</v>
      </c>
      <c r="I9" s="199">
        <v>0</v>
      </c>
      <c r="J9" s="175" t="b">
        <f>IF(ISBLANK(CertifiedCrop[[#This Row],[1. Identifiant interne d’exploitation agricole*]]),"",IF(ISERROR(MATCH(CertifiedCrop[[#This Row],[1. Identifiant interne d’exploitation agricole*]],GroupMember[1. Identifiant interne d’exploitation agricole*],0)),FALSE,TRUE))</f>
        <v>1</v>
      </c>
      <c r="K9" s="175" t="b">
        <f t="array" ref="K9">IF(ISBLANK(CertifiedCrop[[#This Row],[2. Produit agricole certifié*]]),"",IF(ISERROR(MATCH(1,(#REF!=CertifiedCrop[[#This Row],[2. Produit agricole certifié*]])*(#REF!=CertifiedCrop[[#This Row],[3. Variété**]]),0)),FALSE,TRUE))</f>
        <v>0</v>
      </c>
      <c r="L9" s="200" t="str">
        <f t="shared" si="0"/>
        <v/>
      </c>
      <c r="M9" s="201" t="str">
        <f t="shared" si="1"/>
        <v/>
      </c>
      <c r="N9" s="201" t="str">
        <f t="shared" si="2"/>
        <v/>
      </c>
      <c r="O9" s="202">
        <f t="shared" si="3"/>
        <v>552</v>
      </c>
      <c r="P9" s="202">
        <f t="shared" si="4"/>
        <v>548.83720930232562</v>
      </c>
      <c r="Q9" s="170" t="str">
        <f>IFERROR((VLOOKUP(A9,GM_Table,8,FALSE)-SUMIFS(D:D,A:A,A9,B:B,B9,C:C,C9)),"")</f>
        <v/>
      </c>
      <c r="R9" s="170" t="str">
        <f>IFERROR(CONCATENATE(VLOOKUP(A9,GM_Table,12,FALSE)," ",(VLOOKUP(A9,GM_Table,13,FALSE))),"")</f>
        <v/>
      </c>
      <c r="S9" s="203"/>
      <c r="T9" s="203"/>
      <c r="U9" s="203"/>
      <c r="V9" s="203"/>
      <c r="W9" s="203"/>
      <c r="X9" s="203"/>
    </row>
    <row r="10" spans="1:24" s="204" customFormat="1" x14ac:dyDescent="0.25">
      <c r="A10" s="198" t="s">
        <v>699</v>
      </c>
      <c r="B10" s="198" t="s">
        <v>427</v>
      </c>
      <c r="C10" s="198" t="s">
        <v>2213</v>
      </c>
      <c r="D10" s="198">
        <v>4.26</v>
      </c>
      <c r="E10" s="199">
        <v>2511.7399999999998</v>
      </c>
      <c r="F10" s="199">
        <v>2453</v>
      </c>
      <c r="G10" s="198">
        <v>0</v>
      </c>
      <c r="H10" s="199">
        <v>0</v>
      </c>
      <c r="I10" s="199">
        <v>0</v>
      </c>
      <c r="J10" s="175" t="b">
        <f>IF(ISBLANK(CertifiedCrop[[#This Row],[1. Identifiant interne d’exploitation agricole*]]),"",IF(ISERROR(MATCH(CertifiedCrop[[#This Row],[1. Identifiant interne d’exploitation agricole*]],GroupMember[1. Identifiant interne d’exploitation agricole*],0)),FALSE,TRUE))</f>
        <v>1</v>
      </c>
      <c r="K10" s="175" t="b">
        <f t="array" ref="K10">IF(ISBLANK(CertifiedCrop[[#This Row],[2. Produit agricole certifié*]]),"",IF(ISERROR(MATCH(1,(#REF!=CertifiedCrop[[#This Row],[2. Produit agricole certifié*]])*(#REF!=CertifiedCrop[[#This Row],[3. Variété**]]),0)),FALSE,TRUE))</f>
        <v>0</v>
      </c>
      <c r="L10" s="200" t="str">
        <f t="shared" si="0"/>
        <v/>
      </c>
      <c r="M10" s="201" t="str">
        <f t="shared" si="1"/>
        <v/>
      </c>
      <c r="N10" s="201" t="str">
        <f t="shared" si="2"/>
        <v/>
      </c>
      <c r="O10" s="202">
        <f t="shared" si="3"/>
        <v>589.61032863849766</v>
      </c>
      <c r="P10" s="202">
        <f t="shared" si="4"/>
        <v>575.82159624413146</v>
      </c>
      <c r="Q10" s="170" t="str">
        <f>IFERROR((VLOOKUP(A10,GM_Table,8,FALSE)-SUMIFS(D:D,A:A,A10,B:B,B10,C:C,C10)),"")</f>
        <v/>
      </c>
      <c r="R10" s="170" t="str">
        <f>IFERROR(CONCATENATE(VLOOKUP(A10,GM_Table,12,FALSE)," ",(VLOOKUP(A10,GM_Table,13,FALSE))),"")</f>
        <v/>
      </c>
      <c r="S10" s="203"/>
      <c r="T10" s="203"/>
      <c r="U10" s="203"/>
      <c r="V10" s="203"/>
      <c r="W10" s="203"/>
      <c r="X10" s="203"/>
    </row>
    <row r="11" spans="1:24" s="204" customFormat="1" x14ac:dyDescent="0.25">
      <c r="A11" s="198" t="s">
        <v>705</v>
      </c>
      <c r="B11" s="198" t="s">
        <v>427</v>
      </c>
      <c r="C11" s="198" t="s">
        <v>2213</v>
      </c>
      <c r="D11" s="198">
        <v>1.0289999999999999</v>
      </c>
      <c r="E11" s="199">
        <v>606.37099999999998</v>
      </c>
      <c r="F11" s="199">
        <v>614</v>
      </c>
      <c r="G11" s="198">
        <v>0</v>
      </c>
      <c r="H11" s="199">
        <v>0</v>
      </c>
      <c r="I11" s="199">
        <v>0</v>
      </c>
      <c r="J11" s="175" t="b">
        <f>IF(ISBLANK(CertifiedCrop[[#This Row],[1. Identifiant interne d’exploitation agricole*]]),"",IF(ISERROR(MATCH(CertifiedCrop[[#This Row],[1. Identifiant interne d’exploitation agricole*]],GroupMember[1. Identifiant interne d’exploitation agricole*],0)),FALSE,TRUE))</f>
        <v>1</v>
      </c>
      <c r="K11" s="175" t="b">
        <f t="array" ref="K11">IF(ISBLANK(CertifiedCrop[[#This Row],[2. Produit agricole certifié*]]),"",IF(ISERROR(MATCH(1,(#REF!=CertifiedCrop[[#This Row],[2. Produit agricole certifié*]])*(#REF!=CertifiedCrop[[#This Row],[3. Variété**]]),0)),FALSE,TRUE))</f>
        <v>0</v>
      </c>
      <c r="L11" s="200" t="str">
        <f t="shared" si="0"/>
        <v/>
      </c>
      <c r="M11" s="201" t="str">
        <f t="shared" si="1"/>
        <v/>
      </c>
      <c r="N11" s="201" t="str">
        <f t="shared" si="2"/>
        <v/>
      </c>
      <c r="O11" s="202">
        <f t="shared" si="3"/>
        <v>589.28182701652088</v>
      </c>
      <c r="P11" s="202">
        <f t="shared" si="4"/>
        <v>596.69582118561721</v>
      </c>
      <c r="Q11" s="170" t="str">
        <f>IFERROR((VLOOKUP(A11,GM_Table,8,FALSE)-SUMIFS(D:D,A:A,A11,B:B,B11,C:C,C11)),"")</f>
        <v/>
      </c>
      <c r="R11" s="170" t="str">
        <f>IFERROR(CONCATENATE(VLOOKUP(A11,GM_Table,12,FALSE)," ",(VLOOKUP(A11,GM_Table,13,FALSE))),"")</f>
        <v/>
      </c>
      <c r="S11" s="203"/>
      <c r="T11" s="203"/>
      <c r="U11" s="203"/>
      <c r="V11" s="203"/>
      <c r="W11" s="203"/>
      <c r="X11" s="203"/>
    </row>
    <row r="12" spans="1:24" s="204" customFormat="1" x14ac:dyDescent="0.25">
      <c r="A12" s="198" t="s">
        <v>709</v>
      </c>
      <c r="B12" s="198" t="s">
        <v>427</v>
      </c>
      <c r="C12" s="198" t="s">
        <v>2213</v>
      </c>
      <c r="D12" s="198">
        <v>3.21</v>
      </c>
      <c r="E12" s="199">
        <v>1873.9</v>
      </c>
      <c r="F12" s="199">
        <v>1895</v>
      </c>
      <c r="G12" s="198">
        <v>0</v>
      </c>
      <c r="H12" s="199">
        <v>0</v>
      </c>
      <c r="I12" s="199">
        <v>0</v>
      </c>
      <c r="J12" s="175" t="b">
        <f>IF(ISBLANK(CertifiedCrop[[#This Row],[1. Identifiant interne d’exploitation agricole*]]),"",IF(ISERROR(MATCH(CertifiedCrop[[#This Row],[1. Identifiant interne d’exploitation agricole*]],GroupMember[1. Identifiant interne d’exploitation agricole*],0)),FALSE,TRUE))</f>
        <v>1</v>
      </c>
      <c r="K12" s="175" t="b">
        <f t="array" ref="K12">IF(ISBLANK(CertifiedCrop[[#This Row],[2. Produit agricole certifié*]]),"",IF(ISERROR(MATCH(1,(#REF!=CertifiedCrop[[#This Row],[2. Produit agricole certifié*]])*(#REF!=CertifiedCrop[[#This Row],[3. Variété**]]),0)),FALSE,TRUE))</f>
        <v>0</v>
      </c>
      <c r="L12" s="200" t="str">
        <f t="shared" si="0"/>
        <v/>
      </c>
      <c r="M12" s="201" t="str">
        <f t="shared" si="1"/>
        <v/>
      </c>
      <c r="N12" s="201" t="str">
        <f t="shared" si="2"/>
        <v/>
      </c>
      <c r="O12" s="202">
        <f t="shared" si="3"/>
        <v>583.76947040498442</v>
      </c>
      <c r="P12" s="202">
        <f t="shared" si="4"/>
        <v>590.34267912772589</v>
      </c>
      <c r="Q12" s="170" t="str">
        <f>IFERROR((VLOOKUP(A12,GM_Table,8,FALSE)-SUMIFS(D:D,A:A,A12,B:B,B12,C:C,C12)),"")</f>
        <v/>
      </c>
      <c r="R12" s="170" t="str">
        <f>IFERROR(CONCATENATE(VLOOKUP(A12,GM_Table,12,FALSE)," ",(VLOOKUP(A12,GM_Table,13,FALSE))),"")</f>
        <v/>
      </c>
      <c r="S12" s="203"/>
      <c r="T12" s="203"/>
      <c r="U12" s="203"/>
      <c r="V12" s="203"/>
      <c r="W12" s="203"/>
      <c r="X12" s="203"/>
    </row>
    <row r="13" spans="1:24" s="204" customFormat="1" x14ac:dyDescent="0.25">
      <c r="A13" s="198" t="s">
        <v>713</v>
      </c>
      <c r="B13" s="198" t="s">
        <v>427</v>
      </c>
      <c r="C13" s="198" t="s">
        <v>2213</v>
      </c>
      <c r="D13" s="198">
        <v>1.34</v>
      </c>
      <c r="E13" s="199">
        <v>800.66</v>
      </c>
      <c r="F13" s="199">
        <v>800</v>
      </c>
      <c r="G13" s="198">
        <v>0</v>
      </c>
      <c r="H13" s="199">
        <v>0</v>
      </c>
      <c r="I13" s="199">
        <v>0</v>
      </c>
      <c r="J13" s="175" t="b">
        <f>IF(ISBLANK(CertifiedCrop[[#This Row],[1. Identifiant interne d’exploitation agricole*]]),"",IF(ISERROR(MATCH(CertifiedCrop[[#This Row],[1. Identifiant interne d’exploitation agricole*]],GroupMember[1. Identifiant interne d’exploitation agricole*],0)),FALSE,TRUE))</f>
        <v>1</v>
      </c>
      <c r="K13" s="175" t="b">
        <f t="array" ref="K13">IF(ISBLANK(CertifiedCrop[[#This Row],[2. Produit agricole certifié*]]),"",IF(ISERROR(MATCH(1,(#REF!=CertifiedCrop[[#This Row],[2. Produit agricole certifié*]])*(#REF!=CertifiedCrop[[#This Row],[3. Variété**]]),0)),FALSE,TRUE))</f>
        <v>0</v>
      </c>
      <c r="L13" s="200" t="str">
        <f t="shared" si="0"/>
        <v/>
      </c>
      <c r="M13" s="201" t="str">
        <f t="shared" si="1"/>
        <v/>
      </c>
      <c r="N13" s="201" t="str">
        <f t="shared" si="2"/>
        <v/>
      </c>
      <c r="O13" s="202">
        <f t="shared" si="3"/>
        <v>597.50746268656712</v>
      </c>
      <c r="P13" s="202">
        <f t="shared" si="4"/>
        <v>597.01492537313425</v>
      </c>
      <c r="Q13" s="170" t="str">
        <f>IFERROR((VLOOKUP(A13,GM_Table,8,FALSE)-SUMIFS(D:D,A:A,A13,B:B,B13,C:C,C13)),"")</f>
        <v/>
      </c>
      <c r="R13" s="170" t="str">
        <f>IFERROR(CONCATENATE(VLOOKUP(A13,GM_Table,12,FALSE)," ",(VLOOKUP(A13,GM_Table,13,FALSE))),"")</f>
        <v/>
      </c>
      <c r="S13" s="203"/>
      <c r="T13" s="203"/>
      <c r="U13" s="203"/>
      <c r="V13" s="203"/>
      <c r="W13" s="203"/>
      <c r="X13" s="203"/>
    </row>
    <row r="14" spans="1:24" s="204" customFormat="1" x14ac:dyDescent="0.25">
      <c r="A14" s="198" t="s">
        <v>716</v>
      </c>
      <c r="B14" s="198" t="s">
        <v>427</v>
      </c>
      <c r="C14" s="198" t="s">
        <v>2213</v>
      </c>
      <c r="D14" s="198">
        <v>3.79</v>
      </c>
      <c r="E14" s="199">
        <v>2230.21</v>
      </c>
      <c r="F14" s="199">
        <v>2268</v>
      </c>
      <c r="G14" s="198">
        <v>0</v>
      </c>
      <c r="H14" s="199">
        <v>0</v>
      </c>
      <c r="I14" s="199">
        <v>0</v>
      </c>
      <c r="J14" s="175" t="b">
        <f>IF(ISBLANK(CertifiedCrop[[#This Row],[1. Identifiant interne d’exploitation agricole*]]),"",IF(ISERROR(MATCH(CertifiedCrop[[#This Row],[1. Identifiant interne d’exploitation agricole*]],GroupMember[1. Identifiant interne d’exploitation agricole*],0)),FALSE,TRUE))</f>
        <v>1</v>
      </c>
      <c r="K14" s="175" t="b">
        <f t="array" ref="K14">IF(ISBLANK(CertifiedCrop[[#This Row],[2. Produit agricole certifié*]]),"",IF(ISERROR(MATCH(1,(#REF!=CertifiedCrop[[#This Row],[2. Produit agricole certifié*]])*(#REF!=CertifiedCrop[[#This Row],[3. Variété**]]),0)),FALSE,TRUE))</f>
        <v>0</v>
      </c>
      <c r="L14" s="200" t="str">
        <f t="shared" si="0"/>
        <v/>
      </c>
      <c r="M14" s="201" t="str">
        <f t="shared" si="1"/>
        <v/>
      </c>
      <c r="N14" s="201" t="str">
        <f t="shared" si="2"/>
        <v/>
      </c>
      <c r="O14" s="202">
        <f t="shared" si="3"/>
        <v>588.44591029023752</v>
      </c>
      <c r="P14" s="202">
        <f t="shared" si="4"/>
        <v>598.41688654353561</v>
      </c>
      <c r="Q14" s="170" t="str">
        <f>IFERROR((VLOOKUP(A14,GM_Table,8,FALSE)-SUMIFS(D:D,A:A,A14,B:B,B14,C:C,C14)),"")</f>
        <v/>
      </c>
      <c r="R14" s="170" t="str">
        <f>IFERROR(CONCATENATE(VLOOKUP(A14,GM_Table,12,FALSE)," ",(VLOOKUP(A14,GM_Table,13,FALSE))),"")</f>
        <v/>
      </c>
      <c r="S14" s="203"/>
      <c r="T14" s="203"/>
      <c r="U14" s="203"/>
      <c r="V14" s="203"/>
      <c r="W14" s="203"/>
      <c r="X14" s="203"/>
    </row>
    <row r="15" spans="1:24" s="204" customFormat="1" x14ac:dyDescent="0.25">
      <c r="A15" s="198" t="s">
        <v>720</v>
      </c>
      <c r="B15" s="198" t="s">
        <v>427</v>
      </c>
      <c r="C15" s="198" t="s">
        <v>2213</v>
      </c>
      <c r="D15" s="198">
        <v>0.95</v>
      </c>
      <c r="E15" s="199">
        <v>542.04999999999995</v>
      </c>
      <c r="F15" s="199">
        <v>538</v>
      </c>
      <c r="G15" s="198">
        <v>0</v>
      </c>
      <c r="H15" s="199">
        <v>0</v>
      </c>
      <c r="I15" s="199">
        <v>0</v>
      </c>
      <c r="J15" s="175" t="b">
        <f>IF(ISBLANK(CertifiedCrop[[#This Row],[1. Identifiant interne d’exploitation agricole*]]),"",IF(ISERROR(MATCH(CertifiedCrop[[#This Row],[1. Identifiant interne d’exploitation agricole*]],GroupMember[1. Identifiant interne d’exploitation agricole*],0)),FALSE,TRUE))</f>
        <v>1</v>
      </c>
      <c r="K15" s="175" t="b">
        <f t="array" ref="K15">IF(ISBLANK(CertifiedCrop[[#This Row],[2. Produit agricole certifié*]]),"",IF(ISERROR(MATCH(1,(#REF!=CertifiedCrop[[#This Row],[2. Produit agricole certifié*]])*(#REF!=CertifiedCrop[[#This Row],[3. Variété**]]),0)),FALSE,TRUE))</f>
        <v>0</v>
      </c>
      <c r="L15" s="200" t="str">
        <f t="shared" si="0"/>
        <v/>
      </c>
      <c r="M15" s="201" t="str">
        <f t="shared" si="1"/>
        <v/>
      </c>
      <c r="N15" s="201" t="str">
        <f t="shared" si="2"/>
        <v/>
      </c>
      <c r="O15" s="202">
        <f t="shared" si="3"/>
        <v>570.57894736842104</v>
      </c>
      <c r="P15" s="202">
        <f t="shared" si="4"/>
        <v>566.31578947368428</v>
      </c>
      <c r="Q15" s="170" t="str">
        <f>IFERROR((VLOOKUP(A15,GM_Table,8,FALSE)-SUMIFS(D:D,A:A,A15,B:B,B15,C:C,C15)),"")</f>
        <v/>
      </c>
      <c r="R15" s="170" t="str">
        <f>IFERROR(CONCATENATE(VLOOKUP(A15,GM_Table,12,FALSE)," ",(VLOOKUP(A15,GM_Table,13,FALSE))),"")</f>
        <v/>
      </c>
      <c r="S15" s="203"/>
      <c r="T15" s="203"/>
      <c r="U15" s="203"/>
      <c r="V15" s="203"/>
      <c r="W15" s="203"/>
      <c r="X15" s="203"/>
    </row>
    <row r="16" spans="1:24" s="204" customFormat="1" x14ac:dyDescent="0.25">
      <c r="A16" s="198" t="s">
        <v>724</v>
      </c>
      <c r="B16" s="198" t="s">
        <v>427</v>
      </c>
      <c r="C16" s="198" t="s">
        <v>2213</v>
      </c>
      <c r="D16" s="198">
        <v>0.75</v>
      </c>
      <c r="E16" s="199">
        <v>439.25</v>
      </c>
      <c r="F16" s="199">
        <v>445</v>
      </c>
      <c r="G16" s="198">
        <v>0</v>
      </c>
      <c r="H16" s="199">
        <v>0</v>
      </c>
      <c r="I16" s="199">
        <v>0</v>
      </c>
      <c r="J16" s="175" t="b">
        <f>IF(ISBLANK(CertifiedCrop[[#This Row],[1. Identifiant interne d’exploitation agricole*]]),"",IF(ISERROR(MATCH(CertifiedCrop[[#This Row],[1. Identifiant interne d’exploitation agricole*]],GroupMember[1. Identifiant interne d’exploitation agricole*],0)),FALSE,TRUE))</f>
        <v>1</v>
      </c>
      <c r="K16" s="175" t="b">
        <f t="array" ref="K16">IF(ISBLANK(CertifiedCrop[[#This Row],[2. Produit agricole certifié*]]),"",IF(ISERROR(MATCH(1,(#REF!=CertifiedCrop[[#This Row],[2. Produit agricole certifié*]])*(#REF!=CertifiedCrop[[#This Row],[3. Variété**]]),0)),FALSE,TRUE))</f>
        <v>0</v>
      </c>
      <c r="L16" s="200" t="str">
        <f t="shared" si="0"/>
        <v/>
      </c>
      <c r="M16" s="201" t="str">
        <f t="shared" si="1"/>
        <v/>
      </c>
      <c r="N16" s="201" t="str">
        <f t="shared" si="2"/>
        <v/>
      </c>
      <c r="O16" s="202">
        <f t="shared" si="3"/>
        <v>585.66666666666663</v>
      </c>
      <c r="P16" s="202">
        <f t="shared" si="4"/>
        <v>593.33333333333337</v>
      </c>
      <c r="Q16" s="170" t="str">
        <f>IFERROR((VLOOKUP(A16,GM_Table,8,FALSE)-SUMIFS(D:D,A:A,A16,B:B,B16,C:C,C16)),"")</f>
        <v/>
      </c>
      <c r="R16" s="170" t="str">
        <f>IFERROR(CONCATENATE(VLOOKUP(A16,GM_Table,12,FALSE)," ",(VLOOKUP(A16,GM_Table,13,FALSE))),"")</f>
        <v/>
      </c>
      <c r="S16" s="203"/>
      <c r="T16" s="203"/>
      <c r="U16" s="203"/>
      <c r="V16" s="203"/>
      <c r="W16" s="203"/>
      <c r="X16" s="203"/>
    </row>
    <row r="17" spans="1:24" s="204" customFormat="1" x14ac:dyDescent="0.25">
      <c r="A17" s="198" t="s">
        <v>727</v>
      </c>
      <c r="B17" s="198" t="s">
        <v>427</v>
      </c>
      <c r="C17" s="198" t="s">
        <v>2213</v>
      </c>
      <c r="D17" s="198">
        <v>2.52</v>
      </c>
      <c r="E17" s="199">
        <v>1501.48</v>
      </c>
      <c r="F17" s="199">
        <v>1507</v>
      </c>
      <c r="G17" s="198">
        <v>0</v>
      </c>
      <c r="H17" s="199">
        <v>0</v>
      </c>
      <c r="I17" s="199">
        <v>0</v>
      </c>
      <c r="J17" s="175" t="b">
        <f>IF(ISBLANK(CertifiedCrop[[#This Row],[1. Identifiant interne d’exploitation agricole*]]),"",IF(ISERROR(MATCH(CertifiedCrop[[#This Row],[1. Identifiant interne d’exploitation agricole*]],GroupMember[1. Identifiant interne d’exploitation agricole*],0)),FALSE,TRUE))</f>
        <v>1</v>
      </c>
      <c r="K17" s="175" t="b">
        <f t="array" ref="K17">IF(ISBLANK(CertifiedCrop[[#This Row],[2. Produit agricole certifié*]]),"",IF(ISERROR(MATCH(1,(#REF!=CertifiedCrop[[#This Row],[2. Produit agricole certifié*]])*(#REF!=CertifiedCrop[[#This Row],[3. Variété**]]),0)),FALSE,TRUE))</f>
        <v>0</v>
      </c>
      <c r="L17" s="200" t="str">
        <f t="shared" si="0"/>
        <v/>
      </c>
      <c r="M17" s="201" t="str">
        <f t="shared" si="1"/>
        <v/>
      </c>
      <c r="N17" s="201" t="str">
        <f t="shared" si="2"/>
        <v/>
      </c>
      <c r="O17" s="202">
        <f t="shared" si="3"/>
        <v>595.82539682539687</v>
      </c>
      <c r="P17" s="202">
        <f t="shared" si="4"/>
        <v>598.01587301587301</v>
      </c>
      <c r="Q17" s="170" t="str">
        <f>IFERROR((VLOOKUP(A17,GM_Table,8,FALSE)-SUMIFS(D:D,A:A,A17,B:B,B17,C:C,C17)),"")</f>
        <v/>
      </c>
      <c r="R17" s="170" t="str">
        <f>IFERROR(CONCATENATE(VLOOKUP(A17,GM_Table,12,FALSE)," ",(VLOOKUP(A17,GM_Table,13,FALSE))),"")</f>
        <v/>
      </c>
      <c r="S17" s="203"/>
      <c r="T17" s="203"/>
      <c r="U17" s="203"/>
      <c r="V17" s="203"/>
      <c r="W17" s="203"/>
      <c r="X17" s="203"/>
    </row>
    <row r="18" spans="1:24" s="204" customFormat="1" x14ac:dyDescent="0.25">
      <c r="A18" s="198" t="s">
        <v>730</v>
      </c>
      <c r="B18" s="198" t="s">
        <v>427</v>
      </c>
      <c r="C18" s="198" t="s">
        <v>2213</v>
      </c>
      <c r="D18" s="198">
        <v>2.1</v>
      </c>
      <c r="E18" s="199">
        <v>1217.9000000000001</v>
      </c>
      <c r="F18" s="199">
        <v>1254</v>
      </c>
      <c r="G18" s="198">
        <v>0</v>
      </c>
      <c r="H18" s="199">
        <v>0</v>
      </c>
      <c r="I18" s="199">
        <v>0</v>
      </c>
      <c r="J18" s="175" t="b">
        <f>IF(ISBLANK(CertifiedCrop[[#This Row],[1. Identifiant interne d’exploitation agricole*]]),"",IF(ISERROR(MATCH(CertifiedCrop[[#This Row],[1. Identifiant interne d’exploitation agricole*]],GroupMember[1. Identifiant interne d’exploitation agricole*],0)),FALSE,TRUE))</f>
        <v>1</v>
      </c>
      <c r="K18" s="175" t="b">
        <f t="array" ref="K18">IF(ISBLANK(CertifiedCrop[[#This Row],[2. Produit agricole certifié*]]),"",IF(ISERROR(MATCH(1,(#REF!=CertifiedCrop[[#This Row],[2. Produit agricole certifié*]])*(#REF!=CertifiedCrop[[#This Row],[3. Variété**]]),0)),FALSE,TRUE))</f>
        <v>0</v>
      </c>
      <c r="L18" s="200" t="str">
        <f t="shared" si="0"/>
        <v/>
      </c>
      <c r="M18" s="201" t="str">
        <f t="shared" si="1"/>
        <v/>
      </c>
      <c r="N18" s="201" t="str">
        <f t="shared" si="2"/>
        <v/>
      </c>
      <c r="O18" s="202">
        <f t="shared" si="3"/>
        <v>579.95238095238096</v>
      </c>
      <c r="P18" s="202">
        <f t="shared" si="4"/>
        <v>597.14285714285711</v>
      </c>
      <c r="Q18" s="170" t="str">
        <f>IFERROR((VLOOKUP(A18,GM_Table,8,FALSE)-SUMIFS(D:D,A:A,A18,B:B,B18,C:C,C18)),"")</f>
        <v/>
      </c>
      <c r="R18" s="170" t="str">
        <f>IFERROR(CONCATENATE(VLOOKUP(A18,GM_Table,12,FALSE)," ",(VLOOKUP(A18,GM_Table,13,FALSE))),"")</f>
        <v/>
      </c>
      <c r="S18" s="203"/>
      <c r="T18" s="203"/>
      <c r="U18" s="203"/>
      <c r="V18" s="203"/>
      <c r="W18" s="203"/>
      <c r="X18" s="203"/>
    </row>
    <row r="19" spans="1:24" s="204" customFormat="1" x14ac:dyDescent="0.25">
      <c r="A19" s="198" t="s">
        <v>734</v>
      </c>
      <c r="B19" s="198" t="s">
        <v>427</v>
      </c>
      <c r="C19" s="198" t="s">
        <v>2213</v>
      </c>
      <c r="D19" s="198">
        <v>2.75</v>
      </c>
      <c r="E19" s="199">
        <v>1617.9075</v>
      </c>
      <c r="F19" s="199">
        <v>1625</v>
      </c>
      <c r="G19" s="198">
        <v>0</v>
      </c>
      <c r="H19" s="199">
        <v>0</v>
      </c>
      <c r="I19" s="199">
        <v>0</v>
      </c>
      <c r="J19" s="175" t="b">
        <f>IF(ISBLANK(CertifiedCrop[[#This Row],[1. Identifiant interne d’exploitation agricole*]]),"",IF(ISERROR(MATCH(CertifiedCrop[[#This Row],[1. Identifiant interne d’exploitation agricole*]],GroupMember[1. Identifiant interne d’exploitation agricole*],0)),FALSE,TRUE))</f>
        <v>1</v>
      </c>
      <c r="K19" s="175" t="b">
        <f t="array" ref="K19">IF(ISBLANK(CertifiedCrop[[#This Row],[2. Produit agricole certifié*]]),"",IF(ISERROR(MATCH(1,(#REF!=CertifiedCrop[[#This Row],[2. Produit agricole certifié*]])*(#REF!=CertifiedCrop[[#This Row],[3. Variété**]]),0)),FALSE,TRUE))</f>
        <v>0</v>
      </c>
      <c r="L19" s="200" t="str">
        <f t="shared" si="0"/>
        <v/>
      </c>
      <c r="M19" s="201" t="str">
        <f t="shared" si="1"/>
        <v/>
      </c>
      <c r="N19" s="201" t="str">
        <f t="shared" si="2"/>
        <v/>
      </c>
      <c r="O19" s="202">
        <f t="shared" si="3"/>
        <v>588.33000000000004</v>
      </c>
      <c r="P19" s="202">
        <f t="shared" si="4"/>
        <v>590.90909090909088</v>
      </c>
      <c r="Q19" s="170" t="str">
        <f>IFERROR((VLOOKUP(A19,GM_Table,8,FALSE)-SUMIFS(D:D,A:A,A19,B:B,B19,C:C,C19)),"")</f>
        <v/>
      </c>
      <c r="R19" s="170" t="str">
        <f>IFERROR(CONCATENATE(VLOOKUP(A19,GM_Table,12,FALSE)," ",(VLOOKUP(A19,GM_Table,13,FALSE))),"")</f>
        <v/>
      </c>
      <c r="S19" s="203"/>
      <c r="T19" s="203"/>
      <c r="U19" s="203"/>
      <c r="V19" s="203"/>
      <c r="W19" s="203"/>
      <c r="X19" s="203"/>
    </row>
    <row r="20" spans="1:24" s="204" customFormat="1" x14ac:dyDescent="0.25">
      <c r="A20" s="198" t="s">
        <v>738</v>
      </c>
      <c r="B20" s="198" t="s">
        <v>427</v>
      </c>
      <c r="C20" s="198" t="s">
        <v>2213</v>
      </c>
      <c r="D20" s="198">
        <v>2.57</v>
      </c>
      <c r="E20" s="199">
        <v>1507.7081000000001</v>
      </c>
      <c r="F20" s="199">
        <v>1536</v>
      </c>
      <c r="G20" s="198">
        <v>0</v>
      </c>
      <c r="H20" s="199">
        <v>0</v>
      </c>
      <c r="I20" s="199">
        <v>0</v>
      </c>
      <c r="J20" s="175" t="b">
        <f>IF(ISBLANK(CertifiedCrop[[#This Row],[1. Identifiant interne d’exploitation agricole*]]),"",IF(ISERROR(MATCH(CertifiedCrop[[#This Row],[1. Identifiant interne d’exploitation agricole*]],GroupMember[1. Identifiant interne d’exploitation agricole*],0)),FALSE,TRUE))</f>
        <v>1</v>
      </c>
      <c r="K20" s="175" t="b">
        <f t="array" ref="K20">IF(ISBLANK(CertifiedCrop[[#This Row],[2. Produit agricole certifié*]]),"",IF(ISERROR(MATCH(1,(#REF!=CertifiedCrop[[#This Row],[2. Produit agricole certifié*]])*(#REF!=CertifiedCrop[[#This Row],[3. Variété**]]),0)),FALSE,TRUE))</f>
        <v>0</v>
      </c>
      <c r="L20" s="200" t="str">
        <f t="shared" si="0"/>
        <v/>
      </c>
      <c r="M20" s="201" t="str">
        <f t="shared" si="1"/>
        <v/>
      </c>
      <c r="N20" s="201" t="str">
        <f t="shared" si="2"/>
        <v/>
      </c>
      <c r="O20" s="202">
        <f t="shared" si="3"/>
        <v>586.65684824902735</v>
      </c>
      <c r="P20" s="202">
        <f t="shared" si="4"/>
        <v>597.66536964980548</v>
      </c>
      <c r="Q20" s="170" t="str">
        <f>IFERROR((VLOOKUP(A20,GM_Table,8,FALSE)-SUMIFS(D:D,A:A,A20,B:B,B20,C:C,C20)),"")</f>
        <v/>
      </c>
      <c r="R20" s="170" t="str">
        <f>IFERROR(CONCATENATE(VLOOKUP(A20,GM_Table,12,FALSE)," ",(VLOOKUP(A20,GM_Table,13,FALSE))),"")</f>
        <v/>
      </c>
      <c r="S20" s="203"/>
      <c r="T20" s="203"/>
      <c r="U20" s="203"/>
      <c r="V20" s="203"/>
      <c r="W20" s="203"/>
      <c r="X20" s="203"/>
    </row>
    <row r="21" spans="1:24" s="204" customFormat="1" x14ac:dyDescent="0.25">
      <c r="A21" s="198" t="s">
        <v>742</v>
      </c>
      <c r="B21" s="198" t="s">
        <v>427</v>
      </c>
      <c r="C21" s="198" t="s">
        <v>2213</v>
      </c>
      <c r="D21" s="198">
        <v>0.68</v>
      </c>
      <c r="E21" s="199">
        <v>401.32</v>
      </c>
      <c r="F21" s="199">
        <v>407</v>
      </c>
      <c r="G21" s="198">
        <v>0</v>
      </c>
      <c r="H21" s="199">
        <v>0</v>
      </c>
      <c r="I21" s="199">
        <v>0</v>
      </c>
      <c r="J21" s="175" t="b">
        <f>IF(ISBLANK(CertifiedCrop[[#This Row],[1. Identifiant interne d’exploitation agricole*]]),"",IF(ISERROR(MATCH(CertifiedCrop[[#This Row],[1. Identifiant interne d’exploitation agricole*]],GroupMember[1. Identifiant interne d’exploitation agricole*],0)),FALSE,TRUE))</f>
        <v>1</v>
      </c>
      <c r="K21" s="175" t="b">
        <f t="array" ref="K21">IF(ISBLANK(CertifiedCrop[[#This Row],[2. Produit agricole certifié*]]),"",IF(ISERROR(MATCH(1,(#REF!=CertifiedCrop[[#This Row],[2. Produit agricole certifié*]])*(#REF!=CertifiedCrop[[#This Row],[3. Variété**]]),0)),FALSE,TRUE))</f>
        <v>0</v>
      </c>
      <c r="L21" s="200" t="str">
        <f t="shared" si="0"/>
        <v/>
      </c>
      <c r="M21" s="201" t="str">
        <f t="shared" si="1"/>
        <v/>
      </c>
      <c r="N21" s="201" t="str">
        <f t="shared" si="2"/>
        <v/>
      </c>
      <c r="O21" s="202">
        <f t="shared" si="3"/>
        <v>590.17647058823525</v>
      </c>
      <c r="P21" s="202">
        <f t="shared" si="4"/>
        <v>598.52941176470586</v>
      </c>
      <c r="Q21" s="170" t="str">
        <f>IFERROR((VLOOKUP(A21,GM_Table,8,FALSE)-SUMIFS(D:D,A:A,A21,B:B,B21,C:C,C21)),"")</f>
        <v/>
      </c>
      <c r="R21" s="170" t="str">
        <f>IFERROR(CONCATENATE(VLOOKUP(A21,GM_Table,12,FALSE)," ",(VLOOKUP(A21,GM_Table,13,FALSE))),"")</f>
        <v/>
      </c>
      <c r="S21" s="203"/>
      <c r="T21" s="203"/>
      <c r="U21" s="203"/>
      <c r="V21" s="203"/>
      <c r="W21" s="203"/>
      <c r="X21" s="203"/>
    </row>
    <row r="22" spans="1:24" s="204" customFormat="1" x14ac:dyDescent="0.25">
      <c r="A22" s="198" t="s">
        <v>746</v>
      </c>
      <c r="B22" s="198" t="s">
        <v>427</v>
      </c>
      <c r="C22" s="198" t="s">
        <v>2213</v>
      </c>
      <c r="D22" s="198">
        <v>0.57999999999999996</v>
      </c>
      <c r="E22" s="199">
        <v>317.42</v>
      </c>
      <c r="F22" s="199">
        <v>305</v>
      </c>
      <c r="G22" s="198">
        <v>0</v>
      </c>
      <c r="H22" s="199">
        <v>0</v>
      </c>
      <c r="I22" s="199">
        <v>0</v>
      </c>
      <c r="J22" s="175" t="b">
        <f>IF(ISBLANK(CertifiedCrop[[#This Row],[1. Identifiant interne d’exploitation agricole*]]),"",IF(ISERROR(MATCH(CertifiedCrop[[#This Row],[1. Identifiant interne d’exploitation agricole*]],GroupMember[1. Identifiant interne d’exploitation agricole*],0)),FALSE,TRUE))</f>
        <v>1</v>
      </c>
      <c r="K22" s="175" t="b">
        <f t="array" ref="K22">IF(ISBLANK(CertifiedCrop[[#This Row],[2. Produit agricole certifié*]]),"",IF(ISERROR(MATCH(1,(#REF!=CertifiedCrop[[#This Row],[2. Produit agricole certifié*]])*(#REF!=CertifiedCrop[[#This Row],[3. Variété**]]),0)),FALSE,TRUE))</f>
        <v>0</v>
      </c>
      <c r="L22" s="200" t="str">
        <f t="shared" si="0"/>
        <v/>
      </c>
      <c r="M22" s="201" t="str">
        <f t="shared" si="1"/>
        <v/>
      </c>
      <c r="N22" s="201" t="str">
        <f t="shared" si="2"/>
        <v/>
      </c>
      <c r="O22" s="202">
        <f t="shared" si="3"/>
        <v>547.27586206896558</v>
      </c>
      <c r="P22" s="202">
        <f t="shared" si="4"/>
        <v>525.86206896551732</v>
      </c>
      <c r="Q22" s="170" t="str">
        <f>IFERROR((VLOOKUP(A22,GM_Table,8,FALSE)-SUMIFS(D:D,A:A,A22,B:B,B22,C:C,C22)),"")</f>
        <v/>
      </c>
      <c r="R22" s="170" t="str">
        <f>IFERROR(CONCATENATE(VLOOKUP(A22,GM_Table,12,FALSE)," ",(VLOOKUP(A22,GM_Table,13,FALSE))),"")</f>
        <v/>
      </c>
      <c r="S22" s="203"/>
      <c r="T22" s="203"/>
      <c r="U22" s="203"/>
      <c r="V22" s="203"/>
      <c r="W22" s="203"/>
      <c r="X22" s="203"/>
    </row>
    <row r="23" spans="1:24" s="204" customFormat="1" x14ac:dyDescent="0.25">
      <c r="A23" s="198" t="s">
        <v>750</v>
      </c>
      <c r="B23" s="198" t="s">
        <v>427</v>
      </c>
      <c r="C23" s="198" t="s">
        <v>2213</v>
      </c>
      <c r="D23" s="198">
        <v>2.71</v>
      </c>
      <c r="E23" s="199">
        <v>1567.2743</v>
      </c>
      <c r="F23" s="199">
        <v>1566</v>
      </c>
      <c r="G23" s="198">
        <v>0</v>
      </c>
      <c r="H23" s="199">
        <v>0</v>
      </c>
      <c r="I23" s="199">
        <v>0</v>
      </c>
      <c r="J23" s="175" t="b">
        <f>IF(ISBLANK(CertifiedCrop[[#This Row],[1. Identifiant interne d’exploitation agricole*]]),"",IF(ISERROR(MATCH(CertifiedCrop[[#This Row],[1. Identifiant interne d’exploitation agricole*]],GroupMember[1. Identifiant interne d’exploitation agricole*],0)),FALSE,TRUE))</f>
        <v>1</v>
      </c>
      <c r="K23" s="175" t="b">
        <f t="array" ref="K23">IF(ISBLANK(CertifiedCrop[[#This Row],[2. Produit agricole certifié*]]),"",IF(ISERROR(MATCH(1,(#REF!=CertifiedCrop[[#This Row],[2. Produit agricole certifié*]])*(#REF!=CertifiedCrop[[#This Row],[3. Variété**]]),0)),FALSE,TRUE))</f>
        <v>0</v>
      </c>
      <c r="L23" s="200" t="str">
        <f t="shared" si="0"/>
        <v/>
      </c>
      <c r="M23" s="201" t="str">
        <f t="shared" si="1"/>
        <v/>
      </c>
      <c r="N23" s="201" t="str">
        <f t="shared" si="2"/>
        <v/>
      </c>
      <c r="O23" s="202">
        <f t="shared" si="3"/>
        <v>578.33000000000004</v>
      </c>
      <c r="P23" s="202">
        <f t="shared" si="4"/>
        <v>577.85977859778598</v>
      </c>
      <c r="Q23" s="170" t="str">
        <f>IFERROR((VLOOKUP(A23,GM_Table,8,FALSE)-SUMIFS(D:D,A:A,A23,B:B,B23,C:C,C23)),"")</f>
        <v/>
      </c>
      <c r="R23" s="170" t="str">
        <f>IFERROR(CONCATENATE(VLOOKUP(A23,GM_Table,12,FALSE)," ",(VLOOKUP(A23,GM_Table,13,FALSE))),"")</f>
        <v/>
      </c>
      <c r="S23" s="203"/>
      <c r="T23" s="203"/>
      <c r="U23" s="203"/>
      <c r="V23" s="203"/>
      <c r="W23" s="203"/>
      <c r="X23" s="203"/>
    </row>
    <row r="24" spans="1:24" s="204" customFormat="1" x14ac:dyDescent="0.25">
      <c r="A24" s="198" t="s">
        <v>753</v>
      </c>
      <c r="B24" s="198" t="s">
        <v>427</v>
      </c>
      <c r="C24" s="198" t="s">
        <v>2213</v>
      </c>
      <c r="D24" s="198">
        <v>1.38</v>
      </c>
      <c r="E24" s="199">
        <v>822.62</v>
      </c>
      <c r="F24" s="199">
        <v>825</v>
      </c>
      <c r="G24" s="198">
        <v>0</v>
      </c>
      <c r="H24" s="199">
        <v>0</v>
      </c>
      <c r="I24" s="199">
        <v>0</v>
      </c>
      <c r="J24" s="175" t="b">
        <f>IF(ISBLANK(CertifiedCrop[[#This Row],[1. Identifiant interne d’exploitation agricole*]]),"",IF(ISERROR(MATCH(CertifiedCrop[[#This Row],[1. Identifiant interne d’exploitation agricole*]],GroupMember[1. Identifiant interne d’exploitation agricole*],0)),FALSE,TRUE))</f>
        <v>1</v>
      </c>
      <c r="K24" s="175" t="b">
        <f t="array" ref="K24">IF(ISBLANK(CertifiedCrop[[#This Row],[2. Produit agricole certifié*]]),"",IF(ISERROR(MATCH(1,(#REF!=CertifiedCrop[[#This Row],[2. Produit agricole certifié*]])*(#REF!=CertifiedCrop[[#This Row],[3. Variété**]]),0)),FALSE,TRUE))</f>
        <v>0</v>
      </c>
      <c r="L24" s="200" t="str">
        <f t="shared" si="0"/>
        <v/>
      </c>
      <c r="M24" s="201" t="str">
        <f t="shared" si="1"/>
        <v/>
      </c>
      <c r="N24" s="201" t="str">
        <f t="shared" si="2"/>
        <v/>
      </c>
      <c r="O24" s="202">
        <f t="shared" si="3"/>
        <v>596.10144927536237</v>
      </c>
      <c r="P24" s="202">
        <f t="shared" si="4"/>
        <v>597.82608695652175</v>
      </c>
      <c r="Q24" s="170" t="str">
        <f>IFERROR((VLOOKUP(A24,GM_Table,8,FALSE)-SUMIFS(D:D,A:A,A24,B:B,B24,C:C,C24)),"")</f>
        <v/>
      </c>
      <c r="R24" s="170" t="str">
        <f>IFERROR(CONCATENATE(VLOOKUP(A24,GM_Table,12,FALSE)," ",(VLOOKUP(A24,GM_Table,13,FALSE))),"")</f>
        <v/>
      </c>
      <c r="S24" s="203"/>
      <c r="T24" s="203"/>
      <c r="U24" s="203"/>
      <c r="V24" s="203"/>
      <c r="W24" s="203"/>
      <c r="X24" s="203"/>
    </row>
    <row r="25" spans="1:24" s="204" customFormat="1" x14ac:dyDescent="0.25">
      <c r="A25" s="198" t="s">
        <v>757</v>
      </c>
      <c r="B25" s="198" t="s">
        <v>427</v>
      </c>
      <c r="C25" s="198" t="s">
        <v>2213</v>
      </c>
      <c r="D25" s="198">
        <v>1.81</v>
      </c>
      <c r="E25" s="199">
        <v>1054.19</v>
      </c>
      <c r="F25" s="199">
        <v>1080</v>
      </c>
      <c r="G25" s="198">
        <v>0</v>
      </c>
      <c r="H25" s="199">
        <v>0</v>
      </c>
      <c r="I25" s="199">
        <v>0</v>
      </c>
      <c r="J25" s="175" t="b">
        <f>IF(ISBLANK(CertifiedCrop[[#This Row],[1. Identifiant interne d’exploitation agricole*]]),"",IF(ISERROR(MATCH(CertifiedCrop[[#This Row],[1. Identifiant interne d’exploitation agricole*]],GroupMember[1. Identifiant interne d’exploitation agricole*],0)),FALSE,TRUE))</f>
        <v>1</v>
      </c>
      <c r="K25" s="175" t="b">
        <f t="array" ref="K25">IF(ISBLANK(CertifiedCrop[[#This Row],[2. Produit agricole certifié*]]),"",IF(ISERROR(MATCH(1,(#REF!=CertifiedCrop[[#This Row],[2. Produit agricole certifié*]])*(#REF!=CertifiedCrop[[#This Row],[3. Variété**]]),0)),FALSE,TRUE))</f>
        <v>0</v>
      </c>
      <c r="L25" s="200" t="str">
        <f t="shared" si="0"/>
        <v/>
      </c>
      <c r="M25" s="201" t="str">
        <f t="shared" si="1"/>
        <v/>
      </c>
      <c r="N25" s="201" t="str">
        <f t="shared" si="2"/>
        <v/>
      </c>
      <c r="O25" s="202">
        <f t="shared" si="3"/>
        <v>582.42541436464091</v>
      </c>
      <c r="P25" s="202">
        <f t="shared" si="4"/>
        <v>596.68508287292821</v>
      </c>
      <c r="Q25" s="170" t="str">
        <f>IFERROR((VLOOKUP(A25,GM_Table,8,FALSE)-SUMIFS(D:D,A:A,A25,B:B,B25,C:C,C25)),"")</f>
        <v/>
      </c>
      <c r="R25" s="170" t="str">
        <f>IFERROR(CONCATENATE(VLOOKUP(A25,GM_Table,12,FALSE)," ",(VLOOKUP(A25,GM_Table,13,FALSE))),"")</f>
        <v/>
      </c>
      <c r="S25" s="203"/>
      <c r="T25" s="203"/>
      <c r="U25" s="203"/>
      <c r="V25" s="203"/>
      <c r="W25" s="203"/>
      <c r="X25" s="203"/>
    </row>
    <row r="26" spans="1:24" s="204" customFormat="1" x14ac:dyDescent="0.25">
      <c r="A26" s="198" t="s">
        <v>760</v>
      </c>
      <c r="B26" s="198" t="s">
        <v>427</v>
      </c>
      <c r="C26" s="198" t="s">
        <v>2213</v>
      </c>
      <c r="D26" s="198">
        <v>0.879</v>
      </c>
      <c r="E26" s="199">
        <v>521.52099999999996</v>
      </c>
      <c r="F26" s="199">
        <v>523</v>
      </c>
      <c r="G26" s="198">
        <v>0</v>
      </c>
      <c r="H26" s="199">
        <v>0</v>
      </c>
      <c r="I26" s="199">
        <v>0</v>
      </c>
      <c r="J26" s="175" t="b">
        <f>IF(ISBLANK(CertifiedCrop[[#This Row],[1. Identifiant interne d’exploitation agricole*]]),"",IF(ISERROR(MATCH(CertifiedCrop[[#This Row],[1. Identifiant interne d’exploitation agricole*]],GroupMember[1. Identifiant interne d’exploitation agricole*],0)),FALSE,TRUE))</f>
        <v>1</v>
      </c>
      <c r="K26" s="175" t="b">
        <f t="array" ref="K26">IF(ISBLANK(CertifiedCrop[[#This Row],[2. Produit agricole certifié*]]),"",IF(ISERROR(MATCH(1,(#REF!=CertifiedCrop[[#This Row],[2. Produit agricole certifié*]])*(#REF!=CertifiedCrop[[#This Row],[3. Variété**]]),0)),FALSE,TRUE))</f>
        <v>0</v>
      </c>
      <c r="L26" s="200" t="str">
        <f t="shared" si="0"/>
        <v/>
      </c>
      <c r="M26" s="201" t="str">
        <f t="shared" si="1"/>
        <v/>
      </c>
      <c r="N26" s="201" t="str">
        <f t="shared" si="2"/>
        <v/>
      </c>
      <c r="O26" s="202">
        <f t="shared" si="3"/>
        <v>593.31171786120592</v>
      </c>
      <c r="P26" s="202">
        <f t="shared" si="4"/>
        <v>594.99431171786125</v>
      </c>
      <c r="Q26" s="170" t="str">
        <f>IFERROR((VLOOKUP(A26,GM_Table,8,FALSE)-SUMIFS(D:D,A:A,A26,B:B,B26,C:C,C26)),"")</f>
        <v/>
      </c>
      <c r="R26" s="170" t="str">
        <f>IFERROR(CONCATENATE(VLOOKUP(A26,GM_Table,12,FALSE)," ",(VLOOKUP(A26,GM_Table,13,FALSE))),"")</f>
        <v/>
      </c>
      <c r="S26" s="203"/>
      <c r="T26" s="203"/>
      <c r="U26" s="203"/>
      <c r="V26" s="203"/>
      <c r="W26" s="203"/>
      <c r="X26" s="203"/>
    </row>
    <row r="27" spans="1:24" s="204" customFormat="1" x14ac:dyDescent="0.25">
      <c r="A27" s="198" t="s">
        <v>764</v>
      </c>
      <c r="B27" s="198" t="s">
        <v>427</v>
      </c>
      <c r="C27" s="198" t="s">
        <v>2213</v>
      </c>
      <c r="D27" s="198">
        <v>0.73</v>
      </c>
      <c r="E27" s="199">
        <v>421.27</v>
      </c>
      <c r="F27" s="199">
        <v>432</v>
      </c>
      <c r="G27" s="198">
        <v>0</v>
      </c>
      <c r="H27" s="199">
        <v>0</v>
      </c>
      <c r="I27" s="199">
        <v>0</v>
      </c>
      <c r="J27" s="175" t="b">
        <f>IF(ISBLANK(CertifiedCrop[[#This Row],[1. Identifiant interne d’exploitation agricole*]]),"",IF(ISERROR(MATCH(CertifiedCrop[[#This Row],[1. Identifiant interne d’exploitation agricole*]],GroupMember[1. Identifiant interne d’exploitation agricole*],0)),FALSE,TRUE))</f>
        <v>1</v>
      </c>
      <c r="K27" s="175" t="b">
        <f t="array" ref="K27">IF(ISBLANK(CertifiedCrop[[#This Row],[2. Produit agricole certifié*]]),"",IF(ISERROR(MATCH(1,(#REF!=CertifiedCrop[[#This Row],[2. Produit agricole certifié*]])*(#REF!=CertifiedCrop[[#This Row],[3. Variété**]]),0)),FALSE,TRUE))</f>
        <v>0</v>
      </c>
      <c r="L27" s="200" t="str">
        <f t="shared" si="0"/>
        <v/>
      </c>
      <c r="M27" s="201" t="str">
        <f t="shared" si="1"/>
        <v/>
      </c>
      <c r="N27" s="201" t="str">
        <f t="shared" si="2"/>
        <v/>
      </c>
      <c r="O27" s="202">
        <f t="shared" si="3"/>
        <v>577.08219178082186</v>
      </c>
      <c r="P27" s="202">
        <f t="shared" si="4"/>
        <v>591.78082191780823</v>
      </c>
      <c r="Q27" s="170" t="str">
        <f>IFERROR((VLOOKUP(A27,GM_Table,8,FALSE)-SUMIFS(D:D,A:A,A27,B:B,B27,C:C,C27)),"")</f>
        <v/>
      </c>
      <c r="R27" s="170" t="str">
        <f>IFERROR(CONCATENATE(VLOOKUP(A27,GM_Table,12,FALSE)," ",(VLOOKUP(A27,GM_Table,13,FALSE))),"")</f>
        <v/>
      </c>
      <c r="S27" s="203"/>
      <c r="T27" s="203"/>
      <c r="U27" s="203"/>
      <c r="V27" s="203"/>
      <c r="W27" s="203"/>
      <c r="X27" s="203"/>
    </row>
    <row r="28" spans="1:24" s="204" customFormat="1" x14ac:dyDescent="0.25">
      <c r="A28" s="198" t="s">
        <v>767</v>
      </c>
      <c r="B28" s="198" t="s">
        <v>427</v>
      </c>
      <c r="C28" s="198" t="s">
        <v>2213</v>
      </c>
      <c r="D28" s="198">
        <v>0.75</v>
      </c>
      <c r="E28" s="199">
        <v>443.25</v>
      </c>
      <c r="F28" s="199">
        <v>446</v>
      </c>
      <c r="G28" s="198">
        <v>0</v>
      </c>
      <c r="H28" s="199">
        <v>0</v>
      </c>
      <c r="I28" s="199">
        <v>0</v>
      </c>
      <c r="J28" s="175" t="b">
        <f>IF(ISBLANK(CertifiedCrop[[#This Row],[1. Identifiant interne d’exploitation agricole*]]),"",IF(ISERROR(MATCH(CertifiedCrop[[#This Row],[1. Identifiant interne d’exploitation agricole*]],GroupMember[1. Identifiant interne d’exploitation agricole*],0)),FALSE,TRUE))</f>
        <v>1</v>
      </c>
      <c r="K28" s="175" t="b">
        <f t="array" ref="K28">IF(ISBLANK(CertifiedCrop[[#This Row],[2. Produit agricole certifié*]]),"",IF(ISERROR(MATCH(1,(#REF!=CertifiedCrop[[#This Row],[2. Produit agricole certifié*]])*(#REF!=CertifiedCrop[[#This Row],[3. Variété**]]),0)),FALSE,TRUE))</f>
        <v>0</v>
      </c>
      <c r="L28" s="200" t="str">
        <f t="shared" si="0"/>
        <v/>
      </c>
      <c r="M28" s="201" t="str">
        <f t="shared" si="1"/>
        <v/>
      </c>
      <c r="N28" s="201" t="str">
        <f t="shared" si="2"/>
        <v/>
      </c>
      <c r="O28" s="202">
        <f t="shared" si="3"/>
        <v>591</v>
      </c>
      <c r="P28" s="202">
        <f t="shared" si="4"/>
        <v>594.66666666666663</v>
      </c>
      <c r="Q28" s="170" t="str">
        <f>IFERROR((VLOOKUP(A28,GM_Table,8,FALSE)-SUMIFS(D:D,A:A,A28,B:B,B28,C:C,C28)),"")</f>
        <v/>
      </c>
      <c r="R28" s="170" t="str">
        <f>IFERROR(CONCATENATE(VLOOKUP(A28,GM_Table,12,FALSE)," ",(VLOOKUP(A28,GM_Table,13,FALSE))),"")</f>
        <v/>
      </c>
      <c r="S28" s="203"/>
      <c r="T28" s="203"/>
      <c r="U28" s="203"/>
      <c r="V28" s="203"/>
      <c r="W28" s="203"/>
      <c r="X28" s="203"/>
    </row>
    <row r="29" spans="1:24" s="204" customFormat="1" x14ac:dyDescent="0.25">
      <c r="A29" s="198" t="s">
        <v>770</v>
      </c>
      <c r="B29" s="198" t="s">
        <v>427</v>
      </c>
      <c r="C29" s="198" t="s">
        <v>2213</v>
      </c>
      <c r="D29" s="198">
        <v>1.41</v>
      </c>
      <c r="E29" s="199">
        <v>803.18</v>
      </c>
      <c r="F29" s="199">
        <v>802</v>
      </c>
      <c r="G29" s="198">
        <v>0</v>
      </c>
      <c r="H29" s="199">
        <v>0</v>
      </c>
      <c r="I29" s="199">
        <v>0</v>
      </c>
      <c r="J29" s="175" t="b">
        <f>IF(ISBLANK(CertifiedCrop[[#This Row],[1. Identifiant interne d’exploitation agricole*]]),"",IF(ISERROR(MATCH(CertifiedCrop[[#This Row],[1. Identifiant interne d’exploitation agricole*]],GroupMember[1. Identifiant interne d’exploitation agricole*],0)),FALSE,TRUE))</f>
        <v>1</v>
      </c>
      <c r="K29" s="175" t="b">
        <f t="array" ref="K29">IF(ISBLANK(CertifiedCrop[[#This Row],[2. Produit agricole certifié*]]),"",IF(ISERROR(MATCH(1,(#REF!=CertifiedCrop[[#This Row],[2. Produit agricole certifié*]])*(#REF!=CertifiedCrop[[#This Row],[3. Variété**]]),0)),FALSE,TRUE))</f>
        <v>0</v>
      </c>
      <c r="L29" s="200" t="str">
        <f t="shared" si="0"/>
        <v/>
      </c>
      <c r="M29" s="201" t="str">
        <f t="shared" si="1"/>
        <v/>
      </c>
      <c r="N29" s="201" t="str">
        <f t="shared" si="2"/>
        <v/>
      </c>
      <c r="O29" s="202">
        <f t="shared" si="3"/>
        <v>569.63120567375881</v>
      </c>
      <c r="P29" s="202">
        <f t="shared" si="4"/>
        <v>568.79432624113474</v>
      </c>
      <c r="Q29" s="170" t="str">
        <f>IFERROR((VLOOKUP(A29,GM_Table,8,FALSE)-SUMIFS(D:D,A:A,A29,B:B,B29,C:C,C29)),"")</f>
        <v/>
      </c>
      <c r="R29" s="170" t="str">
        <f>IFERROR(CONCATENATE(VLOOKUP(A29,GM_Table,12,FALSE)," ",(VLOOKUP(A29,GM_Table,13,FALSE))),"")</f>
        <v/>
      </c>
      <c r="S29" s="203"/>
      <c r="T29" s="203"/>
      <c r="U29" s="203"/>
      <c r="V29" s="203"/>
      <c r="W29" s="203"/>
      <c r="X29" s="203"/>
    </row>
    <row r="30" spans="1:24" s="204" customFormat="1" x14ac:dyDescent="0.25">
      <c r="A30" s="198" t="s">
        <v>777</v>
      </c>
      <c r="B30" s="198" t="s">
        <v>427</v>
      </c>
      <c r="C30" s="198" t="s">
        <v>2213</v>
      </c>
      <c r="D30" s="198">
        <v>2.95</v>
      </c>
      <c r="E30" s="199">
        <v>1734.1</v>
      </c>
      <c r="F30" s="199">
        <v>1745</v>
      </c>
      <c r="G30" s="198">
        <v>0</v>
      </c>
      <c r="H30" s="199">
        <v>0</v>
      </c>
      <c r="I30" s="199">
        <v>0</v>
      </c>
      <c r="J30" s="175" t="b">
        <f>IF(ISBLANK(CertifiedCrop[[#This Row],[1. Identifiant interne d’exploitation agricole*]]),"",IF(ISERROR(MATCH(CertifiedCrop[[#This Row],[1. Identifiant interne d’exploitation agricole*]],GroupMember[1. Identifiant interne d’exploitation agricole*],0)),FALSE,TRUE))</f>
        <v>1</v>
      </c>
      <c r="K30" s="175" t="b">
        <f t="array" ref="K30">IF(ISBLANK(CertifiedCrop[[#This Row],[2. Produit agricole certifié*]]),"",IF(ISERROR(MATCH(1,(#REF!=CertifiedCrop[[#This Row],[2. Produit agricole certifié*]])*(#REF!=CertifiedCrop[[#This Row],[3. Variété**]]),0)),FALSE,TRUE))</f>
        <v>0</v>
      </c>
      <c r="L30" s="200" t="str">
        <f t="shared" si="0"/>
        <v/>
      </c>
      <c r="M30" s="201" t="str">
        <f t="shared" si="1"/>
        <v/>
      </c>
      <c r="N30" s="201" t="str">
        <f t="shared" si="2"/>
        <v/>
      </c>
      <c r="O30" s="202">
        <f t="shared" si="3"/>
        <v>587.83050847457616</v>
      </c>
      <c r="P30" s="202">
        <f t="shared" si="4"/>
        <v>591.52542372881351</v>
      </c>
      <c r="Q30" s="170" t="str">
        <f>IFERROR((VLOOKUP(A30,GM_Table,8,FALSE)-SUMIFS(D:D,A:A,A30,B:B,B30,C:C,C30)),"")</f>
        <v/>
      </c>
      <c r="R30" s="170" t="str">
        <f>IFERROR(CONCATENATE(VLOOKUP(A30,GM_Table,12,FALSE)," ",(VLOOKUP(A30,GM_Table,13,FALSE))),"")</f>
        <v/>
      </c>
      <c r="S30" s="203"/>
      <c r="T30" s="203"/>
      <c r="U30" s="203"/>
      <c r="V30" s="203"/>
      <c r="W30" s="203"/>
      <c r="X30" s="203"/>
    </row>
    <row r="31" spans="1:24" s="204" customFormat="1" x14ac:dyDescent="0.25">
      <c r="A31" s="198" t="s">
        <v>781</v>
      </c>
      <c r="B31" s="198" t="s">
        <v>427</v>
      </c>
      <c r="C31" s="198" t="s">
        <v>2213</v>
      </c>
      <c r="D31" s="198">
        <v>3.14</v>
      </c>
      <c r="E31" s="205">
        <v>1847.72</v>
      </c>
      <c r="F31" s="205">
        <v>1876</v>
      </c>
      <c r="G31" s="198">
        <v>0</v>
      </c>
      <c r="H31" s="199">
        <v>0</v>
      </c>
      <c r="I31" s="199">
        <v>0</v>
      </c>
      <c r="J31" s="175" t="b">
        <f>IF(ISBLANK(CertifiedCrop[[#This Row],[1. Identifiant interne d’exploitation agricole*]]),"",IF(ISERROR(MATCH(CertifiedCrop[[#This Row],[1. Identifiant interne d’exploitation agricole*]],GroupMember[1. Identifiant interne d’exploitation agricole*],0)),FALSE,TRUE))</f>
        <v>1</v>
      </c>
      <c r="K31" s="175" t="b">
        <f t="array" ref="K31">IF(ISBLANK(CertifiedCrop[[#This Row],[2. Produit agricole certifié*]]),"",IF(ISERROR(MATCH(1,(#REF!=CertifiedCrop[[#This Row],[2. Produit agricole certifié*]])*(#REF!=CertifiedCrop[[#This Row],[3. Variété**]]),0)),FALSE,TRUE))</f>
        <v>0</v>
      </c>
      <c r="L31" s="200" t="str">
        <f t="shared" si="0"/>
        <v/>
      </c>
      <c r="M31" s="201" t="str">
        <f t="shared" si="1"/>
        <v/>
      </c>
      <c r="N31" s="201" t="str">
        <f t="shared" si="2"/>
        <v/>
      </c>
      <c r="O31" s="202">
        <f t="shared" si="3"/>
        <v>588.44585987261144</v>
      </c>
      <c r="P31" s="202">
        <f t="shared" si="4"/>
        <v>597.45222929936301</v>
      </c>
      <c r="Q31" s="170" t="str">
        <f>IFERROR((VLOOKUP(A31,GM_Table,8,FALSE)-SUMIFS(D:D,A:A,A31,B:B,B31,C:C,C31)),"")</f>
        <v/>
      </c>
      <c r="R31" s="170" t="str">
        <f>IFERROR(CONCATENATE(VLOOKUP(A31,GM_Table,12,FALSE)," ",(VLOOKUP(A31,GM_Table,13,FALSE))),"")</f>
        <v/>
      </c>
      <c r="S31" s="203"/>
      <c r="T31" s="203"/>
      <c r="U31" s="203"/>
      <c r="V31" s="203"/>
      <c r="W31" s="203"/>
      <c r="X31" s="203"/>
    </row>
    <row r="32" spans="1:24" s="204" customFormat="1" x14ac:dyDescent="0.25">
      <c r="A32" s="198" t="s">
        <v>785</v>
      </c>
      <c r="B32" s="198" t="s">
        <v>427</v>
      </c>
      <c r="C32" s="198" t="s">
        <v>2213</v>
      </c>
      <c r="D32" s="198">
        <v>5.97</v>
      </c>
      <c r="E32" s="205">
        <v>3442.5102000000002</v>
      </c>
      <c r="F32" s="205">
        <v>3465</v>
      </c>
      <c r="G32" s="198">
        <v>0</v>
      </c>
      <c r="H32" s="199">
        <v>0</v>
      </c>
      <c r="I32" s="199">
        <v>0</v>
      </c>
      <c r="J32" s="175" t="b">
        <f>IF(ISBLANK(CertifiedCrop[[#This Row],[1. Identifiant interne d’exploitation agricole*]]),"",IF(ISERROR(MATCH(CertifiedCrop[[#This Row],[1. Identifiant interne d’exploitation agricole*]],GroupMember[1. Identifiant interne d’exploitation agricole*],0)),FALSE,TRUE))</f>
        <v>1</v>
      </c>
      <c r="K32" s="175" t="b">
        <f t="array" ref="K32">IF(ISBLANK(CertifiedCrop[[#This Row],[2. Produit agricole certifié*]]),"",IF(ISERROR(MATCH(1,(#REF!=CertifiedCrop[[#This Row],[2. Produit agricole certifié*]])*(#REF!=CertifiedCrop[[#This Row],[3. Variété**]]),0)),FALSE,TRUE))</f>
        <v>0</v>
      </c>
      <c r="L32" s="200" t="str">
        <f t="shared" si="0"/>
        <v/>
      </c>
      <c r="M32" s="201" t="str">
        <f t="shared" si="1"/>
        <v/>
      </c>
      <c r="N32" s="201" t="str">
        <f t="shared" si="2"/>
        <v/>
      </c>
      <c r="O32" s="202">
        <f t="shared" si="3"/>
        <v>576.63487437185938</v>
      </c>
      <c r="P32" s="202">
        <f t="shared" si="4"/>
        <v>580.40201005025131</v>
      </c>
      <c r="Q32" s="170" t="str">
        <f>IFERROR((VLOOKUP(A32,GM_Table,8,FALSE)-SUMIFS(D:D,A:A,A32,B:B,B32,C:C,C32)),"")</f>
        <v/>
      </c>
      <c r="R32" s="170" t="str">
        <f>IFERROR(CONCATENATE(VLOOKUP(A32,GM_Table,12,FALSE)," ",(VLOOKUP(A32,GM_Table,13,FALSE))),"")</f>
        <v/>
      </c>
      <c r="S32" s="203"/>
      <c r="T32" s="203"/>
      <c r="U32" s="203"/>
      <c r="V32" s="203"/>
      <c r="W32" s="203"/>
      <c r="X32" s="203"/>
    </row>
    <row r="33" spans="1:24" s="204" customFormat="1" x14ac:dyDescent="0.25">
      <c r="A33" s="198" t="s">
        <v>789</v>
      </c>
      <c r="B33" s="198" t="s">
        <v>427</v>
      </c>
      <c r="C33" s="198" t="s">
        <v>2213</v>
      </c>
      <c r="D33" s="198">
        <v>2.56</v>
      </c>
      <c r="E33" s="205">
        <v>1510.88</v>
      </c>
      <c r="F33" s="205">
        <v>1527</v>
      </c>
      <c r="G33" s="198">
        <v>0</v>
      </c>
      <c r="H33" s="199">
        <v>0</v>
      </c>
      <c r="I33" s="199">
        <v>0</v>
      </c>
      <c r="J33" s="175" t="b">
        <f>IF(ISBLANK(CertifiedCrop[[#This Row],[1. Identifiant interne d’exploitation agricole*]]),"",IF(ISERROR(MATCH(CertifiedCrop[[#This Row],[1. Identifiant interne d’exploitation agricole*]],GroupMember[1. Identifiant interne d’exploitation agricole*],0)),FALSE,TRUE))</f>
        <v>1</v>
      </c>
      <c r="K33" s="175" t="b">
        <f t="array" ref="K33">IF(ISBLANK(CertifiedCrop[[#This Row],[2. Produit agricole certifié*]]),"",IF(ISERROR(MATCH(1,(#REF!=CertifiedCrop[[#This Row],[2. Produit agricole certifié*]])*(#REF!=CertifiedCrop[[#This Row],[3. Variété**]]),0)),FALSE,TRUE))</f>
        <v>0</v>
      </c>
      <c r="L33" s="200" t="str">
        <f t="shared" si="0"/>
        <v/>
      </c>
      <c r="M33" s="201" t="str">
        <f t="shared" si="1"/>
        <v/>
      </c>
      <c r="N33" s="201" t="str">
        <f t="shared" si="2"/>
        <v/>
      </c>
      <c r="O33" s="202">
        <f t="shared" si="3"/>
        <v>590.1875</v>
      </c>
      <c r="P33" s="202">
        <f t="shared" si="4"/>
        <v>596.484375</v>
      </c>
      <c r="Q33" s="170" t="str">
        <f>IFERROR((VLOOKUP(A33,GM_Table,8,FALSE)-SUMIFS(D:D,A:A,A33,B:B,B33,C:C,C33)),"")</f>
        <v/>
      </c>
      <c r="R33" s="170" t="str">
        <f>IFERROR(CONCATENATE(VLOOKUP(A33,GM_Table,12,FALSE)," ",(VLOOKUP(A33,GM_Table,13,FALSE))),"")</f>
        <v/>
      </c>
      <c r="S33" s="203"/>
      <c r="T33" s="203"/>
      <c r="U33" s="203"/>
      <c r="V33" s="203"/>
      <c r="W33" s="203"/>
      <c r="X33" s="203"/>
    </row>
    <row r="34" spans="1:24" s="204" customFormat="1" x14ac:dyDescent="0.25">
      <c r="A34" s="198" t="s">
        <v>791</v>
      </c>
      <c r="B34" s="198" t="s">
        <v>427</v>
      </c>
      <c r="C34" s="198" t="s">
        <v>2213</v>
      </c>
      <c r="D34" s="198">
        <v>0.62</v>
      </c>
      <c r="E34" s="205">
        <v>360.76</v>
      </c>
      <c r="F34" s="205">
        <v>368</v>
      </c>
      <c r="G34" s="198">
        <v>0</v>
      </c>
      <c r="H34" s="199">
        <v>0</v>
      </c>
      <c r="I34" s="199">
        <v>0</v>
      </c>
      <c r="J34" s="175" t="b">
        <f>IF(ISBLANK(CertifiedCrop[[#This Row],[1. Identifiant interne d’exploitation agricole*]]),"",IF(ISERROR(MATCH(CertifiedCrop[[#This Row],[1. Identifiant interne d’exploitation agricole*]],GroupMember[1. Identifiant interne d’exploitation agricole*],0)),FALSE,TRUE))</f>
        <v>1</v>
      </c>
      <c r="K34" s="175" t="b">
        <f t="array" ref="K34">IF(ISBLANK(CertifiedCrop[[#This Row],[2. Produit agricole certifié*]]),"",IF(ISERROR(MATCH(1,(#REF!=CertifiedCrop[[#This Row],[2. Produit agricole certifié*]])*(#REF!=CertifiedCrop[[#This Row],[3. Variété**]]),0)),FALSE,TRUE))</f>
        <v>0</v>
      </c>
      <c r="L34" s="200" t="str">
        <f t="shared" si="0"/>
        <v/>
      </c>
      <c r="M34" s="201" t="str">
        <f t="shared" si="1"/>
        <v/>
      </c>
      <c r="N34" s="201" t="str">
        <f t="shared" si="2"/>
        <v/>
      </c>
      <c r="O34" s="202">
        <f t="shared" si="3"/>
        <v>581.87096774193549</v>
      </c>
      <c r="P34" s="202">
        <f t="shared" si="4"/>
        <v>593.54838709677415</v>
      </c>
      <c r="Q34" s="170" t="str">
        <f>IFERROR((VLOOKUP(A34,GM_Table,8,FALSE)-SUMIFS(D:D,A:A,A34,B:B,B34,C:C,C34)),"")</f>
        <v/>
      </c>
      <c r="R34" s="170" t="str">
        <f>IFERROR(CONCATENATE(VLOOKUP(A34,GM_Table,12,FALSE)," ",(VLOOKUP(A34,GM_Table,13,FALSE))),"")</f>
        <v/>
      </c>
      <c r="S34" s="203"/>
      <c r="T34" s="203"/>
      <c r="U34" s="203"/>
      <c r="V34" s="203"/>
      <c r="W34" s="203"/>
      <c r="X34" s="203"/>
    </row>
    <row r="35" spans="1:24" s="204" customFormat="1" x14ac:dyDescent="0.25">
      <c r="A35" s="198" t="s">
        <v>795</v>
      </c>
      <c r="B35" s="198" t="s">
        <v>427</v>
      </c>
      <c r="C35" s="198" t="s">
        <v>2213</v>
      </c>
      <c r="D35" s="205">
        <v>4.58</v>
      </c>
      <c r="E35" s="199">
        <v>2601.84</v>
      </c>
      <c r="F35" s="199">
        <v>2636</v>
      </c>
      <c r="G35" s="198">
        <v>0</v>
      </c>
      <c r="H35" s="199">
        <v>0</v>
      </c>
      <c r="I35" s="199">
        <v>0</v>
      </c>
      <c r="J35" s="175" t="b">
        <f>IF(ISBLANK(CertifiedCrop[[#This Row],[1. Identifiant interne d’exploitation agricole*]]),"",IF(ISERROR(MATCH(CertifiedCrop[[#This Row],[1. Identifiant interne d’exploitation agricole*]],GroupMember[1. Identifiant interne d’exploitation agricole*],0)),FALSE,TRUE))</f>
        <v>1</v>
      </c>
      <c r="K35" s="175" t="b">
        <f t="array" ref="K35">IF(ISBLANK(CertifiedCrop[[#This Row],[2. Produit agricole certifié*]]),"",IF(ISERROR(MATCH(1,(#REF!=CertifiedCrop[[#This Row],[2. Produit agricole certifié*]])*(#REF!=CertifiedCrop[[#This Row],[3. Variété**]]),0)),FALSE,TRUE))</f>
        <v>0</v>
      </c>
      <c r="L35" s="200" t="str">
        <f t="shared" si="0"/>
        <v/>
      </c>
      <c r="M35" s="201" t="str">
        <f t="shared" si="1"/>
        <v/>
      </c>
      <c r="N35" s="201" t="str">
        <f t="shared" si="2"/>
        <v/>
      </c>
      <c r="O35" s="202">
        <f t="shared" si="3"/>
        <v>568.08733624454146</v>
      </c>
      <c r="P35" s="202">
        <f t="shared" si="4"/>
        <v>575.54585152838422</v>
      </c>
      <c r="Q35" s="170" t="str">
        <f>IFERROR((VLOOKUP(A35,GM_Table,8,FALSE)-SUMIFS(D:D,A:A,A35,B:B,B35,C:C,C35)),"")</f>
        <v/>
      </c>
      <c r="R35" s="170" t="str">
        <f>IFERROR(CONCATENATE(VLOOKUP(A35,GM_Table,12,FALSE)," ",(VLOOKUP(A35,GM_Table,13,FALSE))),"")</f>
        <v/>
      </c>
      <c r="S35" s="203"/>
      <c r="T35" s="203"/>
      <c r="U35" s="203"/>
      <c r="V35" s="203"/>
      <c r="W35" s="203"/>
      <c r="X35" s="203"/>
    </row>
    <row r="36" spans="1:24" s="204" customFormat="1" x14ac:dyDescent="0.25">
      <c r="A36" s="198" t="s">
        <v>800</v>
      </c>
      <c r="B36" s="198" t="s">
        <v>427</v>
      </c>
      <c r="C36" s="198" t="s">
        <v>2213</v>
      </c>
      <c r="D36" s="205">
        <v>1.32</v>
      </c>
      <c r="E36" s="205">
        <v>773.36</v>
      </c>
      <c r="F36" s="205">
        <v>785</v>
      </c>
      <c r="G36" s="198">
        <v>0</v>
      </c>
      <c r="H36" s="199">
        <v>0</v>
      </c>
      <c r="I36" s="199">
        <v>0</v>
      </c>
      <c r="J36" s="175" t="b">
        <f>IF(ISBLANK(CertifiedCrop[[#This Row],[1. Identifiant interne d’exploitation agricole*]]),"",IF(ISERROR(MATCH(CertifiedCrop[[#This Row],[1. Identifiant interne d’exploitation agricole*]],GroupMember[1. Identifiant interne d’exploitation agricole*],0)),FALSE,TRUE))</f>
        <v>1</v>
      </c>
      <c r="K36" s="175" t="b">
        <f t="array" ref="K36">IF(ISBLANK(CertifiedCrop[[#This Row],[2. Produit agricole certifié*]]),"",IF(ISERROR(MATCH(1,(#REF!=CertifiedCrop[[#This Row],[2. Produit agricole certifié*]])*(#REF!=CertifiedCrop[[#This Row],[3. Variété**]]),0)),FALSE,TRUE))</f>
        <v>0</v>
      </c>
      <c r="L36" s="200" t="str">
        <f t="shared" si="0"/>
        <v/>
      </c>
      <c r="M36" s="201" t="str">
        <f t="shared" si="1"/>
        <v/>
      </c>
      <c r="N36" s="201" t="str">
        <f t="shared" si="2"/>
        <v/>
      </c>
      <c r="O36" s="202">
        <f t="shared" si="3"/>
        <v>585.87878787878788</v>
      </c>
      <c r="P36" s="202">
        <f t="shared" si="4"/>
        <v>594.69696969696963</v>
      </c>
      <c r="Q36" s="170" t="str">
        <f>IFERROR((VLOOKUP(A36,GM_Table,8,FALSE)-SUMIFS(D:D,A:A,A36,B:B,B36,C:C,C36)),"")</f>
        <v/>
      </c>
      <c r="R36" s="170" t="str">
        <f>IFERROR(CONCATENATE(VLOOKUP(A36,GM_Table,12,FALSE)," ",(VLOOKUP(A36,GM_Table,13,FALSE))),"")</f>
        <v/>
      </c>
      <c r="S36" s="203"/>
      <c r="T36" s="203"/>
      <c r="U36" s="203"/>
      <c r="V36" s="203"/>
      <c r="W36" s="203"/>
      <c r="X36" s="203"/>
    </row>
    <row r="37" spans="1:24" s="204" customFormat="1" x14ac:dyDescent="0.25">
      <c r="A37" s="198" t="s">
        <v>804</v>
      </c>
      <c r="B37" s="198" t="s">
        <v>427</v>
      </c>
      <c r="C37" s="198" t="s">
        <v>2213</v>
      </c>
      <c r="D37" s="205">
        <v>1.49</v>
      </c>
      <c r="E37" s="199">
        <v>871.02</v>
      </c>
      <c r="F37" s="199">
        <v>890</v>
      </c>
      <c r="G37" s="198">
        <v>0</v>
      </c>
      <c r="H37" s="199">
        <v>0</v>
      </c>
      <c r="I37" s="199">
        <v>0</v>
      </c>
      <c r="J37" s="175" t="b">
        <f>IF(ISBLANK(CertifiedCrop[[#This Row],[1. Identifiant interne d’exploitation agricole*]]),"",IF(ISERROR(MATCH(CertifiedCrop[[#This Row],[1. Identifiant interne d’exploitation agricole*]],GroupMember[1. Identifiant interne d’exploitation agricole*],0)),FALSE,TRUE))</f>
        <v>1</v>
      </c>
      <c r="K37" s="175" t="b">
        <f t="array" ref="K37">IF(ISBLANK(CertifiedCrop[[#This Row],[2. Produit agricole certifié*]]),"",IF(ISERROR(MATCH(1,(#REF!=CertifiedCrop[[#This Row],[2. Produit agricole certifié*]])*(#REF!=CertifiedCrop[[#This Row],[3. Variété**]]),0)),FALSE,TRUE))</f>
        <v>0</v>
      </c>
      <c r="L37" s="200" t="str">
        <f t="shared" si="0"/>
        <v/>
      </c>
      <c r="M37" s="201" t="str">
        <f t="shared" si="1"/>
        <v/>
      </c>
      <c r="N37" s="201" t="str">
        <f t="shared" si="2"/>
        <v/>
      </c>
      <c r="O37" s="202">
        <f t="shared" si="3"/>
        <v>584.57718120805373</v>
      </c>
      <c r="P37" s="202">
        <f t="shared" si="4"/>
        <v>597.31543624161077</v>
      </c>
      <c r="Q37" s="170" t="str">
        <f>IFERROR((VLOOKUP(A37,GM_Table,8,FALSE)-SUMIFS(D:D,A:A,A37,B:B,B37,C:C,C37)),"")</f>
        <v/>
      </c>
      <c r="R37" s="170" t="str">
        <f>IFERROR(CONCATENATE(VLOOKUP(A37,GM_Table,12,FALSE)," ",(VLOOKUP(A37,GM_Table,13,FALSE))),"")</f>
        <v/>
      </c>
      <c r="S37" s="203"/>
      <c r="T37" s="203"/>
      <c r="U37" s="203"/>
      <c r="V37" s="203"/>
      <c r="W37" s="203"/>
      <c r="X37" s="203"/>
    </row>
    <row r="38" spans="1:24" s="204" customFormat="1" x14ac:dyDescent="0.25">
      <c r="A38" s="198" t="s">
        <v>808</v>
      </c>
      <c r="B38" s="198" t="s">
        <v>427</v>
      </c>
      <c r="C38" s="198" t="s">
        <v>2213</v>
      </c>
      <c r="D38" s="205">
        <v>1.3</v>
      </c>
      <c r="E38" s="205">
        <v>770</v>
      </c>
      <c r="F38" s="205">
        <v>775</v>
      </c>
      <c r="G38" s="198">
        <v>0</v>
      </c>
      <c r="H38" s="199">
        <v>0</v>
      </c>
      <c r="I38" s="199">
        <v>0</v>
      </c>
      <c r="J38" s="175" t="b">
        <f>IF(ISBLANK(CertifiedCrop[[#This Row],[1. Identifiant interne d’exploitation agricole*]]),"",IF(ISERROR(MATCH(CertifiedCrop[[#This Row],[1. Identifiant interne d’exploitation agricole*]],GroupMember[1. Identifiant interne d’exploitation agricole*],0)),FALSE,TRUE))</f>
        <v>1</v>
      </c>
      <c r="K38" s="175" t="b">
        <f t="array" ref="K38">IF(ISBLANK(CertifiedCrop[[#This Row],[2. Produit agricole certifié*]]),"",IF(ISERROR(MATCH(1,(#REF!=CertifiedCrop[[#This Row],[2. Produit agricole certifié*]])*(#REF!=CertifiedCrop[[#This Row],[3. Variété**]]),0)),FALSE,TRUE))</f>
        <v>0</v>
      </c>
      <c r="L38" s="200" t="str">
        <f t="shared" si="0"/>
        <v/>
      </c>
      <c r="M38" s="201" t="str">
        <f t="shared" si="1"/>
        <v/>
      </c>
      <c r="N38" s="201" t="str">
        <f t="shared" si="2"/>
        <v/>
      </c>
      <c r="O38" s="202">
        <f t="shared" si="3"/>
        <v>592.30769230769226</v>
      </c>
      <c r="P38" s="202">
        <f t="shared" si="4"/>
        <v>596.15384615384619</v>
      </c>
      <c r="Q38" s="170" t="str">
        <f>IFERROR((VLOOKUP(A38,GM_Table,8,FALSE)-SUMIFS(D:D,A:A,A38,B:B,B38,C:C,C38)),"")</f>
        <v/>
      </c>
      <c r="R38" s="170" t="str">
        <f>IFERROR(CONCATENATE(VLOOKUP(A38,GM_Table,12,FALSE)," ",(VLOOKUP(A38,GM_Table,13,FALSE))),"")</f>
        <v/>
      </c>
      <c r="S38" s="203"/>
      <c r="T38" s="203"/>
      <c r="U38" s="203"/>
      <c r="V38" s="203"/>
      <c r="W38" s="203"/>
      <c r="X38" s="203"/>
    </row>
    <row r="39" spans="1:24" s="204" customFormat="1" x14ac:dyDescent="0.25">
      <c r="A39" s="198" t="s">
        <v>813</v>
      </c>
      <c r="B39" s="198" t="s">
        <v>427</v>
      </c>
      <c r="C39" s="198" t="s">
        <v>2213</v>
      </c>
      <c r="D39" s="205">
        <v>0.87</v>
      </c>
      <c r="E39" s="199">
        <v>510.26</v>
      </c>
      <c r="F39" s="199">
        <v>515</v>
      </c>
      <c r="G39" s="198">
        <v>0</v>
      </c>
      <c r="H39" s="199">
        <v>0</v>
      </c>
      <c r="I39" s="199">
        <v>0</v>
      </c>
      <c r="J39" s="175" t="b">
        <f>IF(ISBLANK(CertifiedCrop[[#This Row],[1. Identifiant interne d’exploitation agricole*]]),"",IF(ISERROR(MATCH(CertifiedCrop[[#This Row],[1. Identifiant interne d’exploitation agricole*]],GroupMember[1. Identifiant interne d’exploitation agricole*],0)),FALSE,TRUE))</f>
        <v>1</v>
      </c>
      <c r="K39" s="175" t="b">
        <f t="array" ref="K39">IF(ISBLANK(CertifiedCrop[[#This Row],[2. Produit agricole certifié*]]),"",IF(ISERROR(MATCH(1,(#REF!=CertifiedCrop[[#This Row],[2. Produit agricole certifié*]])*(#REF!=CertifiedCrop[[#This Row],[3. Variété**]]),0)),FALSE,TRUE))</f>
        <v>0</v>
      </c>
      <c r="L39" s="200" t="str">
        <f t="shared" si="0"/>
        <v/>
      </c>
      <c r="M39" s="201" t="str">
        <f t="shared" si="1"/>
        <v/>
      </c>
      <c r="N39" s="201" t="str">
        <f t="shared" si="2"/>
        <v/>
      </c>
      <c r="O39" s="202">
        <f t="shared" si="3"/>
        <v>586.50574712643675</v>
      </c>
      <c r="P39" s="202">
        <f t="shared" si="4"/>
        <v>591.9540229885057</v>
      </c>
      <c r="Q39" s="170" t="str">
        <f>IFERROR((VLOOKUP(A39,GM_Table,8,FALSE)-SUMIFS(D:D,A:A,A39,B:B,B39,C:C,C39)),"")</f>
        <v/>
      </c>
      <c r="R39" s="170" t="str">
        <f>IFERROR(CONCATENATE(VLOOKUP(A39,GM_Table,12,FALSE)," ",(VLOOKUP(A39,GM_Table,13,FALSE))),"")</f>
        <v/>
      </c>
      <c r="S39" s="203"/>
      <c r="T39" s="203"/>
      <c r="U39" s="203"/>
      <c r="V39" s="203"/>
      <c r="W39" s="203"/>
      <c r="X39" s="203"/>
    </row>
    <row r="40" spans="1:24" s="204" customFormat="1" x14ac:dyDescent="0.25">
      <c r="A40" s="198" t="s">
        <v>818</v>
      </c>
      <c r="B40" s="198" t="s">
        <v>427</v>
      </c>
      <c r="C40" s="198" t="s">
        <v>2213</v>
      </c>
      <c r="D40" s="205">
        <v>5.13</v>
      </c>
      <c r="E40" s="205">
        <v>3031.74</v>
      </c>
      <c r="F40" s="205">
        <v>3060</v>
      </c>
      <c r="G40" s="198">
        <v>0</v>
      </c>
      <c r="H40" s="199">
        <v>0</v>
      </c>
      <c r="I40" s="199">
        <v>0</v>
      </c>
      <c r="J40" s="175" t="b">
        <f>IF(ISBLANK(CertifiedCrop[[#This Row],[1. Identifiant interne d’exploitation agricole*]]),"",IF(ISERROR(MATCH(CertifiedCrop[[#This Row],[1. Identifiant interne d’exploitation agricole*]],GroupMember[1. Identifiant interne d’exploitation agricole*],0)),FALSE,TRUE))</f>
        <v>1</v>
      </c>
      <c r="K40" s="175" t="b">
        <f t="array" ref="K40">IF(ISBLANK(CertifiedCrop[[#This Row],[2. Produit agricole certifié*]]),"",IF(ISERROR(MATCH(1,(#REF!=CertifiedCrop[[#This Row],[2. Produit agricole certifié*]])*(#REF!=CertifiedCrop[[#This Row],[3. Variété**]]),0)),FALSE,TRUE))</f>
        <v>0</v>
      </c>
      <c r="L40" s="200" t="str">
        <f t="shared" si="0"/>
        <v/>
      </c>
      <c r="M40" s="201" t="str">
        <f t="shared" si="1"/>
        <v/>
      </c>
      <c r="N40" s="201" t="str">
        <f t="shared" si="2"/>
        <v/>
      </c>
      <c r="O40" s="202">
        <f t="shared" si="3"/>
        <v>590.98245614035079</v>
      </c>
      <c r="P40" s="202">
        <f t="shared" si="4"/>
        <v>596.49122807017545</v>
      </c>
      <c r="Q40" s="170" t="str">
        <f>IFERROR((VLOOKUP(A40,GM_Table,8,FALSE)-SUMIFS(D:D,A:A,A40,B:B,B40,C:C,C40)),"")</f>
        <v/>
      </c>
      <c r="R40" s="170" t="str">
        <f>IFERROR(CONCATENATE(VLOOKUP(A40,GM_Table,12,FALSE)," ",(VLOOKUP(A40,GM_Table,13,FALSE))),"")</f>
        <v/>
      </c>
      <c r="S40" s="203"/>
      <c r="T40" s="203"/>
      <c r="U40" s="203"/>
      <c r="V40" s="203"/>
      <c r="W40" s="203"/>
      <c r="X40" s="203"/>
    </row>
    <row r="41" spans="1:24" s="204" customFormat="1" x14ac:dyDescent="0.25">
      <c r="A41" s="198" t="s">
        <v>820</v>
      </c>
      <c r="B41" s="198" t="s">
        <v>427</v>
      </c>
      <c r="C41" s="198" t="s">
        <v>2213</v>
      </c>
      <c r="D41" s="205">
        <v>1.27</v>
      </c>
      <c r="E41" s="199">
        <v>744.46</v>
      </c>
      <c r="F41" s="199">
        <v>754</v>
      </c>
      <c r="G41" s="198">
        <v>0</v>
      </c>
      <c r="H41" s="199">
        <v>0</v>
      </c>
      <c r="I41" s="199">
        <v>0</v>
      </c>
      <c r="J41" s="175" t="b">
        <f>IF(ISBLANK(CertifiedCrop[[#This Row],[1. Identifiant interne d’exploitation agricole*]]),"",IF(ISERROR(MATCH(CertifiedCrop[[#This Row],[1. Identifiant interne d’exploitation agricole*]],GroupMember[1. Identifiant interne d’exploitation agricole*],0)),FALSE,TRUE))</f>
        <v>1</v>
      </c>
      <c r="K41" s="175" t="b">
        <f t="array" ref="K41">IF(ISBLANK(CertifiedCrop[[#This Row],[2. Produit agricole certifié*]]),"",IF(ISERROR(MATCH(1,(#REF!=CertifiedCrop[[#This Row],[2. Produit agricole certifié*]])*(#REF!=CertifiedCrop[[#This Row],[3. Variété**]]),0)),FALSE,TRUE))</f>
        <v>0</v>
      </c>
      <c r="L41" s="200" t="str">
        <f t="shared" si="0"/>
        <v/>
      </c>
      <c r="M41" s="201" t="str">
        <f t="shared" si="1"/>
        <v/>
      </c>
      <c r="N41" s="201" t="str">
        <f t="shared" si="2"/>
        <v/>
      </c>
      <c r="O41" s="202">
        <f t="shared" si="3"/>
        <v>586.18897637795283</v>
      </c>
      <c r="P41" s="202">
        <f t="shared" si="4"/>
        <v>593.70078740157476</v>
      </c>
      <c r="Q41" s="170" t="str">
        <f>IFERROR((VLOOKUP(A41,GM_Table,8,FALSE)-SUMIFS(D:D,A:A,A41,B:B,B41,C:C,C41)),"")</f>
        <v/>
      </c>
      <c r="R41" s="170" t="str">
        <f>IFERROR(CONCATENATE(VLOOKUP(A41,GM_Table,12,FALSE)," ",(VLOOKUP(A41,GM_Table,13,FALSE))),"")</f>
        <v/>
      </c>
      <c r="S41" s="203"/>
      <c r="T41" s="203"/>
      <c r="U41" s="203"/>
      <c r="V41" s="203"/>
      <c r="W41" s="203"/>
      <c r="X41" s="203"/>
    </row>
    <row r="42" spans="1:24" s="204" customFormat="1" x14ac:dyDescent="0.25">
      <c r="A42" s="198" t="s">
        <v>823</v>
      </c>
      <c r="B42" s="198" t="s">
        <v>427</v>
      </c>
      <c r="C42" s="198" t="s">
        <v>2213</v>
      </c>
      <c r="D42" s="205">
        <v>3.38</v>
      </c>
      <c r="E42" s="205">
        <v>2001.24</v>
      </c>
      <c r="F42" s="205">
        <v>2020</v>
      </c>
      <c r="G42" s="198">
        <v>0</v>
      </c>
      <c r="H42" s="199">
        <v>0</v>
      </c>
      <c r="I42" s="199">
        <v>0</v>
      </c>
      <c r="J42" s="175" t="b">
        <f>IF(ISBLANK(CertifiedCrop[[#This Row],[1. Identifiant interne d’exploitation agricole*]]),"",IF(ISERROR(MATCH(CertifiedCrop[[#This Row],[1. Identifiant interne d’exploitation agricole*]],GroupMember[1. Identifiant interne d’exploitation agricole*],0)),FALSE,TRUE))</f>
        <v>1</v>
      </c>
      <c r="K42" s="175" t="b">
        <f t="array" ref="K42">IF(ISBLANK(CertifiedCrop[[#This Row],[2. Produit agricole certifié*]]),"",IF(ISERROR(MATCH(1,(#REF!=CertifiedCrop[[#This Row],[2. Produit agricole certifié*]])*(#REF!=CertifiedCrop[[#This Row],[3. Variété**]]),0)),FALSE,TRUE))</f>
        <v>0</v>
      </c>
      <c r="L42" s="200" t="str">
        <f t="shared" si="0"/>
        <v/>
      </c>
      <c r="M42" s="201" t="str">
        <f t="shared" si="1"/>
        <v/>
      </c>
      <c r="N42" s="201" t="str">
        <f t="shared" si="2"/>
        <v/>
      </c>
      <c r="O42" s="202">
        <f t="shared" si="3"/>
        <v>592.08284023668637</v>
      </c>
      <c r="P42" s="202">
        <f t="shared" si="4"/>
        <v>597.63313609467457</v>
      </c>
      <c r="Q42" s="170" t="str">
        <f>IFERROR((VLOOKUP(A42,GM_Table,8,FALSE)-SUMIFS(D:D,A:A,A42,B:B,B42,C:C,C42)),"")</f>
        <v/>
      </c>
      <c r="R42" s="170" t="str">
        <f>IFERROR(CONCATENATE(VLOOKUP(A42,GM_Table,12,FALSE)," ",(VLOOKUP(A42,GM_Table,13,FALSE))),"")</f>
        <v/>
      </c>
      <c r="S42" s="203"/>
      <c r="T42" s="203"/>
      <c r="U42" s="203"/>
      <c r="V42" s="203"/>
      <c r="W42" s="203"/>
      <c r="X42" s="203"/>
    </row>
    <row r="43" spans="1:24" s="204" customFormat="1" x14ac:dyDescent="0.25">
      <c r="A43" s="198" t="s">
        <v>826</v>
      </c>
      <c r="B43" s="198" t="s">
        <v>427</v>
      </c>
      <c r="C43" s="198" t="s">
        <v>2213</v>
      </c>
      <c r="D43" s="205">
        <v>1.4</v>
      </c>
      <c r="E43" s="199">
        <v>807.32399999999996</v>
      </c>
      <c r="F43" s="199">
        <v>801</v>
      </c>
      <c r="G43" s="198">
        <v>0</v>
      </c>
      <c r="H43" s="199">
        <v>0</v>
      </c>
      <c r="I43" s="199">
        <v>0</v>
      </c>
      <c r="J43" s="175" t="b">
        <f>IF(ISBLANK(CertifiedCrop[[#This Row],[1. Identifiant interne d’exploitation agricole*]]),"",IF(ISERROR(MATCH(CertifiedCrop[[#This Row],[1. Identifiant interne d’exploitation agricole*]],GroupMember[1. Identifiant interne d’exploitation agricole*],0)),FALSE,TRUE))</f>
        <v>1</v>
      </c>
      <c r="K43" s="175" t="b">
        <f t="array" ref="K43">IF(ISBLANK(CertifiedCrop[[#This Row],[2. Produit agricole certifié*]]),"",IF(ISERROR(MATCH(1,(#REF!=CertifiedCrop[[#This Row],[2. Produit agricole certifié*]])*(#REF!=CertifiedCrop[[#This Row],[3. Variété**]]),0)),FALSE,TRUE))</f>
        <v>0</v>
      </c>
      <c r="L43" s="200" t="str">
        <f t="shared" si="0"/>
        <v/>
      </c>
      <c r="M43" s="201" t="str">
        <f t="shared" si="1"/>
        <v/>
      </c>
      <c r="N43" s="201" t="str">
        <f t="shared" si="2"/>
        <v/>
      </c>
      <c r="O43" s="202">
        <f t="shared" si="3"/>
        <v>576.66</v>
      </c>
      <c r="P43" s="202">
        <f t="shared" si="4"/>
        <v>572.14285714285722</v>
      </c>
      <c r="Q43" s="170" t="str">
        <f>IFERROR((VLOOKUP(A43,GM_Table,8,FALSE)-SUMIFS(D:D,A:A,A43,B:B,B43,C:C,C43)),"")</f>
        <v/>
      </c>
      <c r="R43" s="170" t="str">
        <f>IFERROR(CONCATENATE(VLOOKUP(A43,GM_Table,12,FALSE)," ",(VLOOKUP(A43,GM_Table,13,FALSE))),"")</f>
        <v/>
      </c>
      <c r="S43" s="203"/>
      <c r="T43" s="203"/>
      <c r="U43" s="203"/>
      <c r="V43" s="203"/>
      <c r="W43" s="203"/>
      <c r="X43" s="203"/>
    </row>
    <row r="44" spans="1:24" s="204" customFormat="1" x14ac:dyDescent="0.25">
      <c r="A44" s="198" t="s">
        <v>830</v>
      </c>
      <c r="B44" s="198" t="s">
        <v>427</v>
      </c>
      <c r="C44" s="198" t="s">
        <v>2213</v>
      </c>
      <c r="D44" s="205">
        <v>0.71</v>
      </c>
      <c r="E44" s="205">
        <v>420.58</v>
      </c>
      <c r="F44" s="205">
        <v>421</v>
      </c>
      <c r="G44" s="198">
        <v>0</v>
      </c>
      <c r="H44" s="199">
        <v>0</v>
      </c>
      <c r="I44" s="199">
        <v>0</v>
      </c>
      <c r="J44" s="175" t="b">
        <f>IF(ISBLANK(CertifiedCrop[[#This Row],[1. Identifiant interne d’exploitation agricole*]]),"",IF(ISERROR(MATCH(CertifiedCrop[[#This Row],[1. Identifiant interne d’exploitation agricole*]],GroupMember[1. Identifiant interne d’exploitation agricole*],0)),FALSE,TRUE))</f>
        <v>1</v>
      </c>
      <c r="K44" s="175" t="b">
        <f t="array" ref="K44">IF(ISBLANK(CertifiedCrop[[#This Row],[2. Produit agricole certifié*]]),"",IF(ISERROR(MATCH(1,(#REF!=CertifiedCrop[[#This Row],[2. Produit agricole certifié*]])*(#REF!=CertifiedCrop[[#This Row],[3. Variété**]]),0)),FALSE,TRUE))</f>
        <v>0</v>
      </c>
      <c r="L44" s="200" t="str">
        <f t="shared" si="0"/>
        <v/>
      </c>
      <c r="M44" s="201" t="str">
        <f t="shared" si="1"/>
        <v/>
      </c>
      <c r="N44" s="201" t="str">
        <f t="shared" si="2"/>
        <v/>
      </c>
      <c r="O44" s="202">
        <f t="shared" si="3"/>
        <v>592.36619718309862</v>
      </c>
      <c r="P44" s="202">
        <f t="shared" si="4"/>
        <v>592.95774647887322</v>
      </c>
      <c r="Q44" s="170" t="str">
        <f>IFERROR((VLOOKUP(A44,GM_Table,8,FALSE)-SUMIFS(D:D,A:A,A44,B:B,B44,C:C,C44)),"")</f>
        <v/>
      </c>
      <c r="R44" s="170" t="str">
        <f>IFERROR(CONCATENATE(VLOOKUP(A44,GM_Table,12,FALSE)," ",(VLOOKUP(A44,GM_Table,13,FALSE))),"")</f>
        <v/>
      </c>
      <c r="S44" s="203"/>
      <c r="T44" s="203"/>
      <c r="U44" s="203"/>
      <c r="V44" s="203"/>
      <c r="W44" s="203"/>
      <c r="X44" s="203"/>
    </row>
    <row r="45" spans="1:24" s="204" customFormat="1" x14ac:dyDescent="0.25">
      <c r="A45" s="198" t="s">
        <v>835</v>
      </c>
      <c r="B45" s="198" t="s">
        <v>427</v>
      </c>
      <c r="C45" s="198" t="s">
        <v>2213</v>
      </c>
      <c r="D45" s="205">
        <v>3.0129999999999999</v>
      </c>
      <c r="E45" s="199">
        <v>1701.7739999999999</v>
      </c>
      <c r="F45" s="199">
        <v>1700</v>
      </c>
      <c r="G45" s="198">
        <v>0</v>
      </c>
      <c r="H45" s="199">
        <v>0</v>
      </c>
      <c r="I45" s="199">
        <v>0</v>
      </c>
      <c r="J45" s="175" t="b">
        <f>IF(ISBLANK(CertifiedCrop[[#This Row],[1. Identifiant interne d’exploitation agricole*]]),"",IF(ISERROR(MATCH(CertifiedCrop[[#This Row],[1. Identifiant interne d’exploitation agricole*]],GroupMember[1. Identifiant interne d’exploitation agricole*],0)),FALSE,TRUE))</f>
        <v>1</v>
      </c>
      <c r="K45" s="175" t="b">
        <f t="array" ref="K45">IF(ISBLANK(CertifiedCrop[[#This Row],[2. Produit agricole certifié*]]),"",IF(ISERROR(MATCH(1,(#REF!=CertifiedCrop[[#This Row],[2. Produit agricole certifié*]])*(#REF!=CertifiedCrop[[#This Row],[3. Variété**]]),0)),FALSE,TRUE))</f>
        <v>0</v>
      </c>
      <c r="L45" s="200" t="str">
        <f t="shared" si="0"/>
        <v/>
      </c>
      <c r="M45" s="201" t="str">
        <f t="shared" si="1"/>
        <v/>
      </c>
      <c r="N45" s="201" t="str">
        <f t="shared" si="2"/>
        <v/>
      </c>
      <c r="O45" s="202">
        <f t="shared" si="3"/>
        <v>564.81048788582802</v>
      </c>
      <c r="P45" s="202">
        <f t="shared" si="4"/>
        <v>564.22170594092267</v>
      </c>
      <c r="Q45" s="170" t="str">
        <f>IFERROR((VLOOKUP(A45,GM_Table,8,FALSE)-SUMIFS(D:D,A:A,A45,B:B,B45,C:C,C45)),"")</f>
        <v/>
      </c>
      <c r="R45" s="170" t="str">
        <f>IFERROR(CONCATENATE(VLOOKUP(A45,GM_Table,12,FALSE)," ",(VLOOKUP(A45,GM_Table,13,FALSE))),"")</f>
        <v/>
      </c>
      <c r="S45" s="203"/>
      <c r="T45" s="203"/>
      <c r="U45" s="203"/>
      <c r="V45" s="203"/>
      <c r="W45" s="203"/>
      <c r="X45" s="203"/>
    </row>
    <row r="46" spans="1:24" s="204" customFormat="1" x14ac:dyDescent="0.25">
      <c r="A46" s="198" t="s">
        <v>839</v>
      </c>
      <c r="B46" s="198" t="s">
        <v>427</v>
      </c>
      <c r="C46" s="198" t="s">
        <v>2213</v>
      </c>
      <c r="D46" s="205">
        <v>2.0499999999999998</v>
      </c>
      <c r="E46" s="205">
        <v>1205.9000000000001</v>
      </c>
      <c r="F46" s="205">
        <v>1224</v>
      </c>
      <c r="G46" s="198">
        <v>0</v>
      </c>
      <c r="H46" s="199">
        <v>0</v>
      </c>
      <c r="I46" s="199">
        <v>0</v>
      </c>
      <c r="J46" s="175" t="b">
        <f>IF(ISBLANK(CertifiedCrop[[#This Row],[1. Identifiant interne d’exploitation agricole*]]),"",IF(ISERROR(MATCH(CertifiedCrop[[#This Row],[1. Identifiant interne d’exploitation agricole*]],GroupMember[1. Identifiant interne d’exploitation agricole*],0)),FALSE,TRUE))</f>
        <v>1</v>
      </c>
      <c r="K46" s="175" t="b">
        <f t="array" ref="K46">IF(ISBLANK(CertifiedCrop[[#This Row],[2. Produit agricole certifié*]]),"",IF(ISERROR(MATCH(1,(#REF!=CertifiedCrop[[#This Row],[2. Produit agricole certifié*]])*(#REF!=CertifiedCrop[[#This Row],[3. Variété**]]),0)),FALSE,TRUE))</f>
        <v>0</v>
      </c>
      <c r="L46" s="200" t="str">
        <f t="shared" si="0"/>
        <v/>
      </c>
      <c r="M46" s="201" t="str">
        <f t="shared" si="1"/>
        <v/>
      </c>
      <c r="N46" s="201" t="str">
        <f t="shared" si="2"/>
        <v/>
      </c>
      <c r="O46" s="202">
        <f t="shared" si="3"/>
        <v>588.24390243902451</v>
      </c>
      <c r="P46" s="202">
        <f t="shared" si="4"/>
        <v>597.07317073170736</v>
      </c>
      <c r="Q46" s="170" t="str">
        <f>IFERROR((VLOOKUP(A46,GM_Table,8,FALSE)-SUMIFS(D:D,A:A,A46,B:B,B46,C:C,C46)),"")</f>
        <v/>
      </c>
      <c r="R46" s="170" t="str">
        <f>IFERROR(CONCATENATE(VLOOKUP(A46,GM_Table,12,FALSE)," ",(VLOOKUP(A46,GM_Table,13,FALSE))),"")</f>
        <v/>
      </c>
      <c r="S46" s="203"/>
      <c r="T46" s="203"/>
      <c r="U46" s="203"/>
      <c r="V46" s="203"/>
      <c r="W46" s="203"/>
      <c r="X46" s="203"/>
    </row>
    <row r="47" spans="1:24" s="204" customFormat="1" x14ac:dyDescent="0.25">
      <c r="A47" s="198" t="s">
        <v>844</v>
      </c>
      <c r="B47" s="198" t="s">
        <v>427</v>
      </c>
      <c r="C47" s="198" t="s">
        <v>2213</v>
      </c>
      <c r="D47" s="205">
        <v>3.73</v>
      </c>
      <c r="E47" s="199">
        <v>2110.54</v>
      </c>
      <c r="F47" s="199">
        <v>2130</v>
      </c>
      <c r="G47" s="198">
        <v>0</v>
      </c>
      <c r="H47" s="199">
        <v>0</v>
      </c>
      <c r="I47" s="199">
        <v>0</v>
      </c>
      <c r="J47" s="175" t="b">
        <f>IF(ISBLANK(CertifiedCrop[[#This Row],[1. Identifiant interne d’exploitation agricole*]]),"",IF(ISERROR(MATCH(CertifiedCrop[[#This Row],[1. Identifiant interne d’exploitation agricole*]],GroupMember[1. Identifiant interne d’exploitation agricole*],0)),FALSE,TRUE))</f>
        <v>1</v>
      </c>
      <c r="K47" s="175" t="b">
        <f t="array" ref="K47">IF(ISBLANK(CertifiedCrop[[#This Row],[2. Produit agricole certifié*]]),"",IF(ISERROR(MATCH(1,(#REF!=CertifiedCrop[[#This Row],[2. Produit agricole certifié*]])*(#REF!=CertifiedCrop[[#This Row],[3. Variété**]]),0)),FALSE,TRUE))</f>
        <v>0</v>
      </c>
      <c r="L47" s="200" t="str">
        <f t="shared" si="0"/>
        <v/>
      </c>
      <c r="M47" s="201" t="str">
        <f t="shared" si="1"/>
        <v/>
      </c>
      <c r="N47" s="201" t="str">
        <f t="shared" si="2"/>
        <v/>
      </c>
      <c r="O47" s="202">
        <f t="shared" si="3"/>
        <v>565.82841823056299</v>
      </c>
      <c r="P47" s="202">
        <f t="shared" si="4"/>
        <v>571.0455764075067</v>
      </c>
      <c r="Q47" s="170" t="str">
        <f>IFERROR((VLOOKUP(A47,GM_Table,8,FALSE)-SUMIFS(D:D,A:A,A47,B:B,B47,C:C,C47)),"")</f>
        <v/>
      </c>
      <c r="R47" s="170" t="str">
        <f>IFERROR(CONCATENATE(VLOOKUP(A47,GM_Table,12,FALSE)," ",(VLOOKUP(A47,GM_Table,13,FALSE))),"")</f>
        <v/>
      </c>
      <c r="S47" s="203"/>
      <c r="T47" s="203"/>
      <c r="U47" s="203"/>
      <c r="V47" s="203"/>
      <c r="W47" s="203"/>
      <c r="X47" s="203"/>
    </row>
    <row r="48" spans="1:24" s="204" customFormat="1" x14ac:dyDescent="0.25">
      <c r="A48" s="198" t="s">
        <v>847</v>
      </c>
      <c r="B48" s="198" t="s">
        <v>427</v>
      </c>
      <c r="C48" s="198" t="s">
        <v>2213</v>
      </c>
      <c r="D48" s="205">
        <v>3.38</v>
      </c>
      <c r="E48" s="205">
        <v>2000.24</v>
      </c>
      <c r="F48" s="205">
        <v>2008</v>
      </c>
      <c r="G48" s="198">
        <v>0</v>
      </c>
      <c r="H48" s="199">
        <v>0</v>
      </c>
      <c r="I48" s="199">
        <v>0</v>
      </c>
      <c r="J48" s="175" t="b">
        <f>IF(ISBLANK(CertifiedCrop[[#This Row],[1. Identifiant interne d’exploitation agricole*]]),"",IF(ISERROR(MATCH(CertifiedCrop[[#This Row],[1. Identifiant interne d’exploitation agricole*]],GroupMember[1. Identifiant interne d’exploitation agricole*],0)),FALSE,TRUE))</f>
        <v>1</v>
      </c>
      <c r="K48" s="175" t="b">
        <f t="array" ref="K48">IF(ISBLANK(CertifiedCrop[[#This Row],[2. Produit agricole certifié*]]),"",IF(ISERROR(MATCH(1,(#REF!=CertifiedCrop[[#This Row],[2. Produit agricole certifié*]])*(#REF!=CertifiedCrop[[#This Row],[3. Variété**]]),0)),FALSE,TRUE))</f>
        <v>0</v>
      </c>
      <c r="L48" s="200" t="str">
        <f t="shared" si="0"/>
        <v/>
      </c>
      <c r="M48" s="201" t="str">
        <f t="shared" si="1"/>
        <v/>
      </c>
      <c r="N48" s="201" t="str">
        <f t="shared" si="2"/>
        <v/>
      </c>
      <c r="O48" s="202">
        <f t="shared" si="3"/>
        <v>591.78698224852076</v>
      </c>
      <c r="P48" s="202">
        <f t="shared" si="4"/>
        <v>594.08284023668637</v>
      </c>
      <c r="Q48" s="170" t="str">
        <f>IFERROR((VLOOKUP(A48,GM_Table,8,FALSE)-SUMIFS(D:D,A:A,A48,B:B,B48,C:C,C48)),"")</f>
        <v/>
      </c>
      <c r="R48" s="170" t="str">
        <f>IFERROR(CONCATENATE(VLOOKUP(A48,GM_Table,12,FALSE)," ",(VLOOKUP(A48,GM_Table,13,FALSE))),"")</f>
        <v/>
      </c>
      <c r="S48" s="203"/>
      <c r="T48" s="203"/>
      <c r="U48" s="203"/>
      <c r="V48" s="203"/>
      <c r="W48" s="203"/>
      <c r="X48" s="203"/>
    </row>
    <row r="49" spans="1:24" s="204" customFormat="1" x14ac:dyDescent="0.25">
      <c r="A49" s="198" t="s">
        <v>850</v>
      </c>
      <c r="B49" s="198" t="s">
        <v>427</v>
      </c>
      <c r="C49" s="198" t="s">
        <v>2213</v>
      </c>
      <c r="D49" s="205">
        <v>4.01</v>
      </c>
      <c r="E49" s="199">
        <v>2370.98</v>
      </c>
      <c r="F49" s="199">
        <v>2396</v>
      </c>
      <c r="G49" s="198">
        <v>0</v>
      </c>
      <c r="H49" s="199">
        <v>0</v>
      </c>
      <c r="I49" s="199">
        <v>0</v>
      </c>
      <c r="J49" s="175" t="b">
        <f>IF(ISBLANK(CertifiedCrop[[#This Row],[1. Identifiant interne d’exploitation agricole*]]),"",IF(ISERROR(MATCH(CertifiedCrop[[#This Row],[1. Identifiant interne d’exploitation agricole*]],GroupMember[1. Identifiant interne d’exploitation agricole*],0)),FALSE,TRUE))</f>
        <v>1</v>
      </c>
      <c r="K49" s="175" t="b">
        <f t="array" ref="K49">IF(ISBLANK(CertifiedCrop[[#This Row],[2. Produit agricole certifié*]]),"",IF(ISERROR(MATCH(1,(#REF!=CertifiedCrop[[#This Row],[2. Produit agricole certifié*]])*(#REF!=CertifiedCrop[[#This Row],[3. Variété**]]),0)),FALSE,TRUE))</f>
        <v>0</v>
      </c>
      <c r="L49" s="200" t="str">
        <f t="shared" si="0"/>
        <v/>
      </c>
      <c r="M49" s="201" t="str">
        <f t="shared" si="1"/>
        <v/>
      </c>
      <c r="N49" s="201" t="str">
        <f t="shared" si="2"/>
        <v/>
      </c>
      <c r="O49" s="202">
        <f t="shared" si="3"/>
        <v>591.26683291770576</v>
      </c>
      <c r="P49" s="202">
        <f t="shared" si="4"/>
        <v>597.5062344139651</v>
      </c>
      <c r="Q49" s="170" t="str">
        <f>IFERROR((VLOOKUP(A49,GM_Table,8,FALSE)-SUMIFS(D:D,A:A,A49,B:B,B49,C:C,C49)),"")</f>
        <v/>
      </c>
      <c r="R49" s="170" t="str">
        <f>IFERROR(CONCATENATE(VLOOKUP(A49,GM_Table,12,FALSE)," ",(VLOOKUP(A49,GM_Table,13,FALSE))),"")</f>
        <v/>
      </c>
      <c r="S49" s="203"/>
      <c r="T49" s="203"/>
      <c r="U49" s="203"/>
      <c r="V49" s="203"/>
      <c r="W49" s="203"/>
      <c r="X49" s="203"/>
    </row>
    <row r="50" spans="1:24" s="204" customFormat="1" x14ac:dyDescent="0.25">
      <c r="A50" s="198" t="s">
        <v>855</v>
      </c>
      <c r="B50" s="198" t="s">
        <v>427</v>
      </c>
      <c r="C50" s="198" t="s">
        <v>2213</v>
      </c>
      <c r="D50" s="205">
        <v>1.61</v>
      </c>
      <c r="E50" s="205">
        <v>941.21130000000005</v>
      </c>
      <c r="F50" s="205">
        <v>945</v>
      </c>
      <c r="G50" s="198">
        <v>0</v>
      </c>
      <c r="H50" s="199">
        <v>0</v>
      </c>
      <c r="I50" s="199">
        <v>0</v>
      </c>
      <c r="J50" s="180" t="b">
        <f>IF(ISBLANK(CertifiedCrop[[#This Row],[1. Identifiant interne d’exploitation agricole*]]),"",IF(ISERROR(MATCH(CertifiedCrop[[#This Row],[1. Identifiant interne d’exploitation agricole*]],GroupMember[1. Identifiant interne d’exploitation agricole*],0)),FALSE,TRUE))</f>
        <v>1</v>
      </c>
      <c r="K50" s="180" t="b">
        <f t="array" ref="K50">IF(ISBLANK(CertifiedCrop[[#This Row],[2. Produit agricole certifié*]]),"",IF(ISERROR(MATCH(1,(#REF!=CertifiedCrop[[#This Row],[2. Produit agricole certifié*]])*(#REF!=CertifiedCrop[[#This Row],[3. Variété**]]),0)),FALSE,TRUE))</f>
        <v>0</v>
      </c>
      <c r="L50" s="206" t="str">
        <f t="shared" si="0"/>
        <v/>
      </c>
      <c r="M50" s="201" t="str">
        <f t="shared" si="1"/>
        <v/>
      </c>
      <c r="N50" s="207" t="str">
        <f t="shared" si="2"/>
        <v/>
      </c>
      <c r="O50" s="208">
        <f t="shared" si="3"/>
        <v>584.60329192546578</v>
      </c>
      <c r="P50" s="208">
        <f t="shared" si="4"/>
        <v>586.95652173913038</v>
      </c>
      <c r="Q50" s="209" t="str">
        <f>IFERROR((VLOOKUP(A50,GM_Table,8,FALSE)-SUMIFS(D:D,A:A,A50,B:B,B50,C:C,C50)),"")</f>
        <v/>
      </c>
      <c r="R50" s="209" t="str">
        <f>IFERROR(CONCATENATE(VLOOKUP(A50,GM_Table,12,FALSE)," ",(VLOOKUP(A50,GM_Table,13,FALSE))),"")</f>
        <v/>
      </c>
      <c r="S50" s="203"/>
      <c r="T50" s="203"/>
      <c r="U50" s="203"/>
      <c r="V50" s="203"/>
      <c r="W50" s="203"/>
      <c r="X50" s="203"/>
    </row>
    <row r="51" spans="1:24" s="204" customFormat="1" x14ac:dyDescent="0.25">
      <c r="A51" s="210" t="s">
        <v>860</v>
      </c>
      <c r="B51" s="210" t="s">
        <v>427</v>
      </c>
      <c r="C51" s="210" t="s">
        <v>2213</v>
      </c>
      <c r="D51" s="211">
        <v>1.44</v>
      </c>
      <c r="E51" s="211">
        <v>851.12</v>
      </c>
      <c r="F51" s="211">
        <v>856</v>
      </c>
      <c r="G51" s="198">
        <v>0</v>
      </c>
      <c r="H51" s="199">
        <v>0</v>
      </c>
      <c r="I51" s="199">
        <v>0</v>
      </c>
      <c r="J51" s="186" t="b">
        <f>IF(ISBLANK(CertifiedCrop[[#This Row],[1. Identifiant interne d’exploitation agricole*]]),"",IF(ISERROR(MATCH(CertifiedCrop[[#This Row],[1. Identifiant interne d’exploitation agricole*]],GroupMember[1. Identifiant interne d’exploitation agricole*],0)),FALSE,TRUE))</f>
        <v>1</v>
      </c>
      <c r="K51" s="186" t="b">
        <f t="array" ref="K51">IF(ISBLANK(CertifiedCrop[[#This Row],[2. Produit agricole certifié*]]),"",IF(ISERROR(MATCH(1,(#REF!=CertifiedCrop[[#This Row],[2. Produit agricole certifié*]])*(#REF!=CertifiedCrop[[#This Row],[3. Variété**]]),0)),FALSE,TRUE))</f>
        <v>0</v>
      </c>
      <c r="L51" s="212" t="str">
        <f t="shared" ref="L51:L113" si="5">IF((F51-G51)&lt;0,"!","")</f>
        <v/>
      </c>
      <c r="M51" s="212" t="str">
        <f t="shared" ref="M51:M113" si="6">IFERROR(IF((F51-G51)/G51&gt;25%,"!",IF((F51-G51)/G51&lt;-25%,"!","")),"")</f>
        <v/>
      </c>
      <c r="N51" s="213" t="str">
        <f t="shared" ref="N51:N113" si="7">IFERROR(IF((G51-H51)/H51&gt;25%,"!",IF((G51-H51)/H51&lt;-25%,"!","")),"")</f>
        <v/>
      </c>
      <c r="O51" s="214">
        <f t="shared" ref="O51:O113" si="8">IFERROR(E51/D51,"")</f>
        <v>591.05555555555554</v>
      </c>
      <c r="P51" s="214">
        <f t="shared" ref="P51:P113" si="9">IFERROR(F51/D51,"")</f>
        <v>594.44444444444446</v>
      </c>
      <c r="Q51" s="187" t="str">
        <f>IFERROR((VLOOKUP(A51,GM_Table,8,FALSE)-SUMIFS(D:D,A:A,A51,B:B,B51,C:C,C51)),"")</f>
        <v/>
      </c>
      <c r="R51" s="187" t="str">
        <f>IFERROR(CONCATENATE(VLOOKUP(A51,GM_Table,12,FALSE)," ",(VLOOKUP(A51,GM_Table,13,FALSE))),"")</f>
        <v/>
      </c>
      <c r="S51" s="203"/>
      <c r="T51" s="203"/>
      <c r="U51" s="203"/>
      <c r="V51" s="203"/>
      <c r="W51" s="203"/>
      <c r="X51" s="203"/>
    </row>
    <row r="52" spans="1:24" s="204" customFormat="1" x14ac:dyDescent="0.25">
      <c r="A52" s="210" t="s">
        <v>864</v>
      </c>
      <c r="B52" s="210" t="s">
        <v>427</v>
      </c>
      <c r="C52" s="210" t="s">
        <v>2213</v>
      </c>
      <c r="D52" s="211">
        <v>0.64</v>
      </c>
      <c r="E52" s="211">
        <v>372.72</v>
      </c>
      <c r="F52" s="211">
        <v>381</v>
      </c>
      <c r="G52" s="198">
        <v>0</v>
      </c>
      <c r="H52" s="199">
        <v>0</v>
      </c>
      <c r="I52" s="199">
        <v>0</v>
      </c>
      <c r="J52" s="186" t="b">
        <f>IF(ISBLANK(CertifiedCrop[[#This Row],[1. Identifiant interne d’exploitation agricole*]]),"",IF(ISERROR(MATCH(CertifiedCrop[[#This Row],[1. Identifiant interne d’exploitation agricole*]],GroupMember[1. Identifiant interne d’exploitation agricole*],0)),FALSE,TRUE))</f>
        <v>1</v>
      </c>
      <c r="K52" s="186" t="b">
        <f t="array" ref="K52">IF(ISBLANK(CertifiedCrop[[#This Row],[2. Produit agricole certifié*]]),"",IF(ISERROR(MATCH(1,(#REF!=CertifiedCrop[[#This Row],[2. Produit agricole certifié*]])*(#REF!=CertifiedCrop[[#This Row],[3. Variété**]]),0)),FALSE,TRUE))</f>
        <v>0</v>
      </c>
      <c r="L52" s="212" t="str">
        <f t="shared" si="5"/>
        <v/>
      </c>
      <c r="M52" s="212" t="str">
        <f t="shared" si="6"/>
        <v/>
      </c>
      <c r="N52" s="213" t="str">
        <f t="shared" si="7"/>
        <v/>
      </c>
      <c r="O52" s="214">
        <f t="shared" si="8"/>
        <v>582.375</v>
      </c>
      <c r="P52" s="214">
        <f t="shared" si="9"/>
        <v>595.3125</v>
      </c>
      <c r="Q52" s="187" t="str">
        <f>IFERROR((VLOOKUP(A52,GM_Table,8,FALSE)-SUMIFS(D:D,A:A,A52,B:B,B52,C:C,C52)),"")</f>
        <v/>
      </c>
      <c r="R52" s="187" t="str">
        <f>IFERROR(CONCATENATE(VLOOKUP(A52,GM_Table,12,FALSE)," ",(VLOOKUP(A52,GM_Table,13,FALSE))),"")</f>
        <v/>
      </c>
      <c r="S52" s="203"/>
      <c r="T52" s="203"/>
      <c r="U52" s="203"/>
      <c r="V52" s="203"/>
      <c r="W52" s="203"/>
      <c r="X52" s="203"/>
    </row>
    <row r="53" spans="1:24" s="204" customFormat="1" x14ac:dyDescent="0.25">
      <c r="A53" s="210" t="s">
        <v>867</v>
      </c>
      <c r="B53" s="210" t="s">
        <v>427</v>
      </c>
      <c r="C53" s="210" t="s">
        <v>2213</v>
      </c>
      <c r="D53" s="211">
        <v>0.57999999999999996</v>
      </c>
      <c r="E53" s="211">
        <v>341.84</v>
      </c>
      <c r="F53" s="211">
        <v>341</v>
      </c>
      <c r="G53" s="198">
        <v>0</v>
      </c>
      <c r="H53" s="199">
        <v>0</v>
      </c>
      <c r="I53" s="199">
        <v>0</v>
      </c>
      <c r="J53" s="186" t="b">
        <f>IF(ISBLANK(CertifiedCrop[[#This Row],[1. Identifiant interne d’exploitation agricole*]]),"",IF(ISERROR(MATCH(CertifiedCrop[[#This Row],[1. Identifiant interne d’exploitation agricole*]],GroupMember[1. Identifiant interne d’exploitation agricole*],0)),FALSE,TRUE))</f>
        <v>1</v>
      </c>
      <c r="K53" s="186" t="b">
        <f t="array" ref="K53">IF(ISBLANK(CertifiedCrop[[#This Row],[2. Produit agricole certifié*]]),"",IF(ISERROR(MATCH(1,(#REF!=CertifiedCrop[[#This Row],[2. Produit agricole certifié*]])*(#REF!=CertifiedCrop[[#This Row],[3. Variété**]]),0)),FALSE,TRUE))</f>
        <v>0</v>
      </c>
      <c r="L53" s="212" t="str">
        <f t="shared" si="5"/>
        <v/>
      </c>
      <c r="M53" s="212" t="str">
        <f t="shared" si="6"/>
        <v/>
      </c>
      <c r="N53" s="213" t="str">
        <f t="shared" si="7"/>
        <v/>
      </c>
      <c r="O53" s="214">
        <f t="shared" si="8"/>
        <v>589.37931034482756</v>
      </c>
      <c r="P53" s="214">
        <f t="shared" si="9"/>
        <v>587.93103448275861</v>
      </c>
      <c r="Q53" s="187" t="str">
        <f>IFERROR((VLOOKUP(A53,GM_Table,8,FALSE)-SUMIFS(D:D,A:A,A53,B:B,B53,C:C,C53)),"")</f>
        <v/>
      </c>
      <c r="R53" s="187" t="str">
        <f>IFERROR(CONCATENATE(VLOOKUP(A53,GM_Table,12,FALSE)," ",(VLOOKUP(A53,GM_Table,13,FALSE))),"")</f>
        <v/>
      </c>
      <c r="S53" s="203"/>
      <c r="T53" s="203"/>
      <c r="U53" s="203"/>
      <c r="V53" s="203"/>
      <c r="W53" s="203"/>
      <c r="X53" s="203"/>
    </row>
    <row r="54" spans="1:24" s="204" customFormat="1" x14ac:dyDescent="0.25">
      <c r="A54" s="210" t="s">
        <v>870</v>
      </c>
      <c r="B54" s="210" t="s">
        <v>427</v>
      </c>
      <c r="C54" s="210" t="s">
        <v>2213</v>
      </c>
      <c r="D54" s="211">
        <v>0.37</v>
      </c>
      <c r="E54" s="211">
        <v>211.26</v>
      </c>
      <c r="F54" s="211">
        <v>220</v>
      </c>
      <c r="G54" s="198">
        <v>0</v>
      </c>
      <c r="H54" s="199">
        <v>0</v>
      </c>
      <c r="I54" s="199">
        <v>0</v>
      </c>
      <c r="J54" s="186" t="b">
        <f>IF(ISBLANK(CertifiedCrop[[#This Row],[1. Identifiant interne d’exploitation agricole*]]),"",IF(ISERROR(MATCH(CertifiedCrop[[#This Row],[1. Identifiant interne d’exploitation agricole*]],GroupMember[1. Identifiant interne d’exploitation agricole*],0)),FALSE,TRUE))</f>
        <v>1</v>
      </c>
      <c r="K54" s="186" t="b">
        <f t="array" ref="K54">IF(ISBLANK(CertifiedCrop[[#This Row],[2. Produit agricole certifié*]]),"",IF(ISERROR(MATCH(1,(#REF!=CertifiedCrop[[#This Row],[2. Produit agricole certifié*]])*(#REF!=CertifiedCrop[[#This Row],[3. Variété**]]),0)),FALSE,TRUE))</f>
        <v>0</v>
      </c>
      <c r="L54" s="212" t="str">
        <f t="shared" si="5"/>
        <v/>
      </c>
      <c r="M54" s="212" t="str">
        <f t="shared" si="6"/>
        <v/>
      </c>
      <c r="N54" s="213" t="str">
        <f t="shared" si="7"/>
        <v/>
      </c>
      <c r="O54" s="214">
        <f t="shared" si="8"/>
        <v>570.97297297297291</v>
      </c>
      <c r="P54" s="214">
        <f t="shared" si="9"/>
        <v>594.59459459459458</v>
      </c>
      <c r="Q54" s="187" t="str">
        <f>IFERROR((VLOOKUP(A54,GM_Table,8,FALSE)-SUMIFS(D:D,A:A,A54,B:B,B54,C:C,C54)),"")</f>
        <v/>
      </c>
      <c r="R54" s="187" t="str">
        <f>IFERROR(CONCATENATE(VLOOKUP(A54,GM_Table,12,FALSE)," ",(VLOOKUP(A54,GM_Table,13,FALSE))),"")</f>
        <v/>
      </c>
      <c r="S54" s="203"/>
      <c r="T54" s="203"/>
      <c r="U54" s="203"/>
      <c r="V54" s="203"/>
      <c r="W54" s="203"/>
      <c r="X54" s="203"/>
    </row>
    <row r="55" spans="1:24" s="204" customFormat="1" x14ac:dyDescent="0.25">
      <c r="A55" s="210" t="s">
        <v>874</v>
      </c>
      <c r="B55" s="210" t="s">
        <v>427</v>
      </c>
      <c r="C55" s="210" t="s">
        <v>2213</v>
      </c>
      <c r="D55" s="211">
        <v>1.21</v>
      </c>
      <c r="E55" s="211">
        <v>713.58</v>
      </c>
      <c r="F55" s="211">
        <v>720</v>
      </c>
      <c r="G55" s="198">
        <v>0</v>
      </c>
      <c r="H55" s="199">
        <v>0</v>
      </c>
      <c r="I55" s="199">
        <v>0</v>
      </c>
      <c r="J55" s="186" t="b">
        <f>IF(ISBLANK(CertifiedCrop[[#This Row],[1. Identifiant interne d’exploitation agricole*]]),"",IF(ISERROR(MATCH(CertifiedCrop[[#This Row],[1. Identifiant interne d’exploitation agricole*]],GroupMember[1. Identifiant interne d’exploitation agricole*],0)),FALSE,TRUE))</f>
        <v>1</v>
      </c>
      <c r="K55" s="186" t="b">
        <f t="array" ref="K55">IF(ISBLANK(CertifiedCrop[[#This Row],[2. Produit agricole certifié*]]),"",IF(ISERROR(MATCH(1,(#REF!=CertifiedCrop[[#This Row],[2. Produit agricole certifié*]])*(#REF!=CertifiedCrop[[#This Row],[3. Variété**]]),0)),FALSE,TRUE))</f>
        <v>0</v>
      </c>
      <c r="L55" s="212" t="str">
        <f t="shared" si="5"/>
        <v/>
      </c>
      <c r="M55" s="212" t="str">
        <f t="shared" si="6"/>
        <v/>
      </c>
      <c r="N55" s="213" t="str">
        <f t="shared" si="7"/>
        <v/>
      </c>
      <c r="O55" s="214">
        <f t="shared" si="8"/>
        <v>589.73553719008271</v>
      </c>
      <c r="P55" s="214">
        <f t="shared" si="9"/>
        <v>595.04132231404958</v>
      </c>
      <c r="Q55" s="187" t="str">
        <f>IFERROR((VLOOKUP(A55,GM_Table,8,FALSE)-SUMIFS(D:D,A:A,A55,B:B,B55,C:C,C55)),"")</f>
        <v/>
      </c>
      <c r="R55" s="187" t="str">
        <f>IFERROR(CONCATENATE(VLOOKUP(A55,GM_Table,12,FALSE)," ",(VLOOKUP(A55,GM_Table,13,FALSE))),"")</f>
        <v/>
      </c>
      <c r="S55" s="203"/>
      <c r="T55" s="203"/>
      <c r="U55" s="203"/>
      <c r="V55" s="203"/>
      <c r="W55" s="203"/>
      <c r="X55" s="203"/>
    </row>
    <row r="56" spans="1:24" s="204" customFormat="1" x14ac:dyDescent="0.25">
      <c r="A56" s="210" t="s">
        <v>876</v>
      </c>
      <c r="B56" s="210" t="s">
        <v>427</v>
      </c>
      <c r="C56" s="210" t="s">
        <v>2213</v>
      </c>
      <c r="D56" s="211">
        <v>1.8</v>
      </c>
      <c r="E56" s="211">
        <v>1022</v>
      </c>
      <c r="F56" s="211">
        <v>1025</v>
      </c>
      <c r="G56" s="198">
        <v>0</v>
      </c>
      <c r="H56" s="199">
        <v>0</v>
      </c>
      <c r="I56" s="199">
        <v>0</v>
      </c>
      <c r="J56" s="186" t="b">
        <f>IF(ISBLANK(CertifiedCrop[[#This Row],[1. Identifiant interne d’exploitation agricole*]]),"",IF(ISERROR(MATCH(CertifiedCrop[[#This Row],[1. Identifiant interne d’exploitation agricole*]],GroupMember[1. Identifiant interne d’exploitation agricole*],0)),FALSE,TRUE))</f>
        <v>1</v>
      </c>
      <c r="K56" s="186" t="b">
        <f t="array" ref="K56">IF(ISBLANK(CertifiedCrop[[#This Row],[2. Produit agricole certifié*]]),"",IF(ISERROR(MATCH(1,(#REF!=CertifiedCrop[[#This Row],[2. Produit agricole certifié*]])*(#REF!=CertifiedCrop[[#This Row],[3. Variété**]]),0)),FALSE,TRUE))</f>
        <v>0</v>
      </c>
      <c r="L56" s="212" t="str">
        <f t="shared" si="5"/>
        <v/>
      </c>
      <c r="M56" s="212" t="str">
        <f t="shared" si="6"/>
        <v/>
      </c>
      <c r="N56" s="213" t="str">
        <f t="shared" si="7"/>
        <v/>
      </c>
      <c r="O56" s="214">
        <f t="shared" si="8"/>
        <v>567.77777777777771</v>
      </c>
      <c r="P56" s="214">
        <f t="shared" si="9"/>
        <v>569.44444444444446</v>
      </c>
      <c r="Q56" s="187" t="str">
        <f>IFERROR((VLOOKUP(A56,GM_Table,8,FALSE)-SUMIFS(D:D,A:A,A56,B:B,B56,C:C,C56)),"")</f>
        <v/>
      </c>
      <c r="R56" s="187" t="str">
        <f>IFERROR(CONCATENATE(VLOOKUP(A56,GM_Table,12,FALSE)," ",(VLOOKUP(A56,GM_Table,13,FALSE))),"")</f>
        <v/>
      </c>
      <c r="S56" s="203"/>
      <c r="T56" s="203"/>
      <c r="U56" s="203"/>
      <c r="V56" s="203"/>
      <c r="W56" s="203"/>
      <c r="X56" s="203"/>
    </row>
    <row r="57" spans="1:24" s="204" customFormat="1" x14ac:dyDescent="0.25">
      <c r="A57" s="210" t="s">
        <v>879</v>
      </c>
      <c r="B57" s="210" t="s">
        <v>427</v>
      </c>
      <c r="C57" s="210" t="s">
        <v>2213</v>
      </c>
      <c r="D57" s="211">
        <v>1.0077</v>
      </c>
      <c r="E57" s="211">
        <v>600.6046</v>
      </c>
      <c r="F57" s="211">
        <v>600</v>
      </c>
      <c r="G57" s="198">
        <v>0</v>
      </c>
      <c r="H57" s="199">
        <v>0</v>
      </c>
      <c r="I57" s="199">
        <v>0</v>
      </c>
      <c r="J57" s="186" t="b">
        <f>IF(ISBLANK(CertifiedCrop[[#This Row],[1. Identifiant interne d’exploitation agricole*]]),"",IF(ISERROR(MATCH(CertifiedCrop[[#This Row],[1. Identifiant interne d’exploitation agricole*]],GroupMember[1. Identifiant interne d’exploitation agricole*],0)),FALSE,TRUE))</f>
        <v>1</v>
      </c>
      <c r="K57" s="186" t="b">
        <f t="array" ref="K57">IF(ISBLANK(CertifiedCrop[[#This Row],[2. Produit agricole certifié*]]),"",IF(ISERROR(MATCH(1,(#REF!=CertifiedCrop[[#This Row],[2. Produit agricole certifié*]])*(#REF!=CertifiedCrop[[#This Row],[3. Variété**]]),0)),FALSE,TRUE))</f>
        <v>0</v>
      </c>
      <c r="L57" s="212" t="str">
        <f t="shared" si="5"/>
        <v/>
      </c>
      <c r="M57" s="212" t="str">
        <f t="shared" si="6"/>
        <v/>
      </c>
      <c r="N57" s="213" t="str">
        <f t="shared" si="7"/>
        <v/>
      </c>
      <c r="O57" s="214">
        <f t="shared" si="8"/>
        <v>596.01528232608905</v>
      </c>
      <c r="P57" s="214">
        <f t="shared" si="9"/>
        <v>595.41530217326579</v>
      </c>
      <c r="Q57" s="187" t="str">
        <f>IFERROR((VLOOKUP(A57,GM_Table,8,FALSE)-SUMIFS(D:D,A:A,A57,B:B,B57,C:C,C57)),"")</f>
        <v/>
      </c>
      <c r="R57" s="187" t="str">
        <f>IFERROR(CONCATENATE(VLOOKUP(A57,GM_Table,12,FALSE)," ",(VLOOKUP(A57,GM_Table,13,FALSE))),"")</f>
        <v/>
      </c>
      <c r="S57" s="203"/>
      <c r="T57" s="203"/>
      <c r="U57" s="203"/>
      <c r="V57" s="203"/>
      <c r="W57" s="203"/>
      <c r="X57" s="203"/>
    </row>
    <row r="58" spans="1:24" s="204" customFormat="1" x14ac:dyDescent="0.25">
      <c r="A58" s="210" t="s">
        <v>881</v>
      </c>
      <c r="B58" s="210" t="s">
        <v>427</v>
      </c>
      <c r="C58" s="210" t="s">
        <v>2213</v>
      </c>
      <c r="D58" s="211">
        <v>1.5</v>
      </c>
      <c r="E58" s="211">
        <v>891</v>
      </c>
      <c r="F58" s="211">
        <v>890</v>
      </c>
      <c r="G58" s="198">
        <v>0</v>
      </c>
      <c r="H58" s="199">
        <v>0</v>
      </c>
      <c r="I58" s="199">
        <v>0</v>
      </c>
      <c r="J58" s="186" t="b">
        <f>IF(ISBLANK(CertifiedCrop[[#This Row],[1. Identifiant interne d’exploitation agricole*]]),"",IF(ISERROR(MATCH(CertifiedCrop[[#This Row],[1. Identifiant interne d’exploitation agricole*]],GroupMember[1. Identifiant interne d’exploitation agricole*],0)),FALSE,TRUE))</f>
        <v>1</v>
      </c>
      <c r="K58" s="186" t="b">
        <f t="array" ref="K58">IF(ISBLANK(CertifiedCrop[[#This Row],[2. Produit agricole certifié*]]),"",IF(ISERROR(MATCH(1,(#REF!=CertifiedCrop[[#This Row],[2. Produit agricole certifié*]])*(#REF!=CertifiedCrop[[#This Row],[3. Variété**]]),0)),FALSE,TRUE))</f>
        <v>0</v>
      </c>
      <c r="L58" s="212" t="str">
        <f t="shared" si="5"/>
        <v/>
      </c>
      <c r="M58" s="212" t="str">
        <f t="shared" si="6"/>
        <v/>
      </c>
      <c r="N58" s="213" t="str">
        <f t="shared" si="7"/>
        <v/>
      </c>
      <c r="O58" s="214">
        <f t="shared" si="8"/>
        <v>594</v>
      </c>
      <c r="P58" s="214">
        <f t="shared" si="9"/>
        <v>593.33333333333337</v>
      </c>
      <c r="Q58" s="187" t="str">
        <f>IFERROR((VLOOKUP(A58,GM_Table,8,FALSE)-SUMIFS(D:D,A:A,A58,B:B,B58,C:C,C58)),"")</f>
        <v/>
      </c>
      <c r="R58" s="187" t="str">
        <f>IFERROR(CONCATENATE(VLOOKUP(A58,GM_Table,12,FALSE)," ",(VLOOKUP(A58,GM_Table,13,FALSE))),"")</f>
        <v/>
      </c>
      <c r="S58" s="203"/>
      <c r="T58" s="203"/>
      <c r="U58" s="203"/>
      <c r="V58" s="203"/>
      <c r="W58" s="203"/>
      <c r="X58" s="203"/>
    </row>
    <row r="59" spans="1:24" s="204" customFormat="1" x14ac:dyDescent="0.25">
      <c r="A59" s="210" t="s">
        <v>885</v>
      </c>
      <c r="B59" s="210" t="s">
        <v>427</v>
      </c>
      <c r="C59" s="210" t="s">
        <v>2213</v>
      </c>
      <c r="D59" s="211">
        <v>1.78</v>
      </c>
      <c r="E59" s="211">
        <v>1050.44</v>
      </c>
      <c r="F59" s="211">
        <v>1060</v>
      </c>
      <c r="G59" s="198">
        <v>0</v>
      </c>
      <c r="H59" s="199">
        <v>0</v>
      </c>
      <c r="I59" s="199">
        <v>0</v>
      </c>
      <c r="J59" s="186" t="b">
        <f>IF(ISBLANK(CertifiedCrop[[#This Row],[1. Identifiant interne d’exploitation agricole*]]),"",IF(ISERROR(MATCH(CertifiedCrop[[#This Row],[1. Identifiant interne d’exploitation agricole*]],GroupMember[1. Identifiant interne d’exploitation agricole*],0)),FALSE,TRUE))</f>
        <v>1</v>
      </c>
      <c r="K59" s="186" t="b">
        <f t="array" ref="K59">IF(ISBLANK(CertifiedCrop[[#This Row],[2. Produit agricole certifié*]]),"",IF(ISERROR(MATCH(1,(#REF!=CertifiedCrop[[#This Row],[2. Produit agricole certifié*]])*(#REF!=CertifiedCrop[[#This Row],[3. Variété**]]),0)),FALSE,TRUE))</f>
        <v>0</v>
      </c>
      <c r="L59" s="212" t="str">
        <f t="shared" si="5"/>
        <v/>
      </c>
      <c r="M59" s="212" t="str">
        <f t="shared" si="6"/>
        <v/>
      </c>
      <c r="N59" s="213" t="str">
        <f t="shared" si="7"/>
        <v/>
      </c>
      <c r="O59" s="214">
        <f t="shared" si="8"/>
        <v>590.13483146067415</v>
      </c>
      <c r="P59" s="214">
        <f t="shared" si="9"/>
        <v>595.50561797752812</v>
      </c>
      <c r="Q59" s="187" t="str">
        <f>IFERROR((VLOOKUP(A59,GM_Table,8,FALSE)-SUMIFS(D:D,A:A,A59,B:B,B59,C:C,C59)),"")</f>
        <v/>
      </c>
      <c r="R59" s="187" t="str">
        <f>IFERROR(CONCATENATE(VLOOKUP(A59,GM_Table,12,FALSE)," ",(VLOOKUP(A59,GM_Table,13,FALSE))),"")</f>
        <v/>
      </c>
      <c r="S59" s="203"/>
      <c r="T59" s="203"/>
      <c r="U59" s="203"/>
      <c r="V59" s="203"/>
      <c r="W59" s="203"/>
      <c r="X59" s="203"/>
    </row>
    <row r="60" spans="1:24" s="204" customFormat="1" x14ac:dyDescent="0.25">
      <c r="A60" s="210" t="s">
        <v>890</v>
      </c>
      <c r="B60" s="210" t="s">
        <v>427</v>
      </c>
      <c r="C60" s="210" t="s">
        <v>2213</v>
      </c>
      <c r="D60" s="211">
        <v>3.61</v>
      </c>
      <c r="E60" s="211">
        <v>2130.7800000000002</v>
      </c>
      <c r="F60" s="211">
        <v>2154</v>
      </c>
      <c r="G60" s="198">
        <v>0</v>
      </c>
      <c r="H60" s="199">
        <v>0</v>
      </c>
      <c r="I60" s="199">
        <v>0</v>
      </c>
      <c r="J60" s="186" t="b">
        <f>IF(ISBLANK(CertifiedCrop[[#This Row],[1. Identifiant interne d’exploitation agricole*]]),"",IF(ISERROR(MATCH(CertifiedCrop[[#This Row],[1. Identifiant interne d’exploitation agricole*]],GroupMember[1. Identifiant interne d’exploitation agricole*],0)),FALSE,TRUE))</f>
        <v>1</v>
      </c>
      <c r="K60" s="186" t="b">
        <f t="array" ref="K60">IF(ISBLANK(CertifiedCrop[[#This Row],[2. Produit agricole certifié*]]),"",IF(ISERROR(MATCH(1,(#REF!=CertifiedCrop[[#This Row],[2. Produit agricole certifié*]])*(#REF!=CertifiedCrop[[#This Row],[3. Variété**]]),0)),FALSE,TRUE))</f>
        <v>0</v>
      </c>
      <c r="L60" s="212" t="str">
        <f t="shared" si="5"/>
        <v/>
      </c>
      <c r="M60" s="212" t="str">
        <f t="shared" si="6"/>
        <v/>
      </c>
      <c r="N60" s="213" t="str">
        <f t="shared" si="7"/>
        <v/>
      </c>
      <c r="O60" s="214">
        <f t="shared" si="8"/>
        <v>590.24376731301948</v>
      </c>
      <c r="P60" s="214">
        <f t="shared" si="9"/>
        <v>596.67590027700828</v>
      </c>
      <c r="Q60" s="187" t="str">
        <f>IFERROR((VLOOKUP(A60,GM_Table,8,FALSE)-SUMIFS(D:D,A:A,A60,B:B,B60,C:C,C60)),"")</f>
        <v/>
      </c>
      <c r="R60" s="187" t="str">
        <f>IFERROR(CONCATENATE(VLOOKUP(A60,GM_Table,12,FALSE)," ",(VLOOKUP(A60,GM_Table,13,FALSE))),"")</f>
        <v/>
      </c>
      <c r="S60" s="203"/>
      <c r="T60" s="203"/>
      <c r="U60" s="203"/>
      <c r="V60" s="203"/>
      <c r="W60" s="203"/>
      <c r="X60" s="203"/>
    </row>
    <row r="61" spans="1:24" s="204" customFormat="1" x14ac:dyDescent="0.25">
      <c r="A61" s="210" t="s">
        <v>893</v>
      </c>
      <c r="B61" s="210" t="s">
        <v>427</v>
      </c>
      <c r="C61" s="210" t="s">
        <v>2213</v>
      </c>
      <c r="D61" s="211">
        <v>2.89</v>
      </c>
      <c r="E61" s="211">
        <v>1702.1737000000001</v>
      </c>
      <c r="F61" s="211">
        <v>1724</v>
      </c>
      <c r="G61" s="198">
        <v>0</v>
      </c>
      <c r="H61" s="199">
        <v>0</v>
      </c>
      <c r="I61" s="199">
        <v>0</v>
      </c>
      <c r="J61" s="186" t="b">
        <f>IF(ISBLANK(CertifiedCrop[[#This Row],[1. Identifiant interne d’exploitation agricole*]]),"",IF(ISERROR(MATCH(CertifiedCrop[[#This Row],[1. Identifiant interne d’exploitation agricole*]],GroupMember[1. Identifiant interne d’exploitation agricole*],0)),FALSE,TRUE))</f>
        <v>1</v>
      </c>
      <c r="K61" s="186" t="b">
        <f t="array" ref="K61">IF(ISBLANK(CertifiedCrop[[#This Row],[2. Produit agricole certifié*]]),"",IF(ISERROR(MATCH(1,(#REF!=CertifiedCrop[[#This Row],[2. Produit agricole certifié*]])*(#REF!=CertifiedCrop[[#This Row],[3. Variété**]]),0)),FALSE,TRUE))</f>
        <v>0</v>
      </c>
      <c r="L61" s="212" t="str">
        <f t="shared" si="5"/>
        <v/>
      </c>
      <c r="M61" s="212" t="str">
        <f t="shared" si="6"/>
        <v/>
      </c>
      <c r="N61" s="213" t="str">
        <f t="shared" si="7"/>
        <v/>
      </c>
      <c r="O61" s="214">
        <f t="shared" si="8"/>
        <v>588.98743944636681</v>
      </c>
      <c r="P61" s="214">
        <f t="shared" si="9"/>
        <v>596.53979238754323</v>
      </c>
      <c r="Q61" s="187" t="str">
        <f>IFERROR((VLOOKUP(A61,GM_Table,8,FALSE)-SUMIFS(D:D,A:A,A61,B:B,B61,C:C,C61)),"")</f>
        <v/>
      </c>
      <c r="R61" s="187" t="str">
        <f>IFERROR(CONCATENATE(VLOOKUP(A61,GM_Table,12,FALSE)," ",(VLOOKUP(A61,GM_Table,13,FALSE))),"")</f>
        <v/>
      </c>
      <c r="S61" s="203"/>
      <c r="T61" s="203"/>
      <c r="U61" s="203"/>
      <c r="V61" s="203"/>
      <c r="W61" s="203"/>
      <c r="X61" s="203"/>
    </row>
    <row r="62" spans="1:24" s="204" customFormat="1" x14ac:dyDescent="0.25">
      <c r="A62" s="210" t="s">
        <v>897</v>
      </c>
      <c r="B62" s="210" t="s">
        <v>427</v>
      </c>
      <c r="C62" s="210" t="s">
        <v>2213</v>
      </c>
      <c r="D62" s="211">
        <v>2.64</v>
      </c>
      <c r="E62" s="211">
        <v>1560.72</v>
      </c>
      <c r="F62" s="211">
        <v>1579</v>
      </c>
      <c r="G62" s="198">
        <v>0</v>
      </c>
      <c r="H62" s="199">
        <v>0</v>
      </c>
      <c r="I62" s="199">
        <v>0</v>
      </c>
      <c r="J62" s="186" t="b">
        <f>IF(ISBLANK(CertifiedCrop[[#This Row],[1. Identifiant interne d’exploitation agricole*]]),"",IF(ISERROR(MATCH(CertifiedCrop[[#This Row],[1. Identifiant interne d’exploitation agricole*]],GroupMember[1. Identifiant interne d’exploitation agricole*],0)),FALSE,TRUE))</f>
        <v>1</v>
      </c>
      <c r="K62" s="186" t="b">
        <f t="array" ref="K62">IF(ISBLANK(CertifiedCrop[[#This Row],[2. Produit agricole certifié*]]),"",IF(ISERROR(MATCH(1,(#REF!=CertifiedCrop[[#This Row],[2. Produit agricole certifié*]])*(#REF!=CertifiedCrop[[#This Row],[3. Variété**]]),0)),FALSE,TRUE))</f>
        <v>0</v>
      </c>
      <c r="L62" s="212" t="str">
        <f t="shared" si="5"/>
        <v/>
      </c>
      <c r="M62" s="212" t="str">
        <f t="shared" si="6"/>
        <v/>
      </c>
      <c r="N62" s="213" t="str">
        <f t="shared" si="7"/>
        <v/>
      </c>
      <c r="O62" s="214">
        <f t="shared" si="8"/>
        <v>591.18181818181813</v>
      </c>
      <c r="P62" s="214">
        <f t="shared" si="9"/>
        <v>598.10606060606062</v>
      </c>
      <c r="Q62" s="187" t="str">
        <f>IFERROR((VLOOKUP(A62,GM_Table,8,FALSE)-SUMIFS(D:D,A:A,A62,B:B,B62,C:C,C62)),"")</f>
        <v/>
      </c>
      <c r="R62" s="187" t="str">
        <f>IFERROR(CONCATENATE(VLOOKUP(A62,GM_Table,12,FALSE)," ",(VLOOKUP(A62,GM_Table,13,FALSE))),"")</f>
        <v/>
      </c>
      <c r="S62" s="203"/>
      <c r="T62" s="203"/>
      <c r="U62" s="203"/>
      <c r="V62" s="203"/>
      <c r="W62" s="203"/>
      <c r="X62" s="203"/>
    </row>
    <row r="63" spans="1:24" s="204" customFormat="1" x14ac:dyDescent="0.25">
      <c r="A63" s="210" t="s">
        <v>902</v>
      </c>
      <c r="B63" s="210" t="s">
        <v>427</v>
      </c>
      <c r="C63" s="210" t="s">
        <v>2213</v>
      </c>
      <c r="D63" s="211">
        <v>0.96</v>
      </c>
      <c r="E63" s="211">
        <v>550.08000000000004</v>
      </c>
      <c r="F63" s="211">
        <v>572</v>
      </c>
      <c r="G63" s="198">
        <v>0</v>
      </c>
      <c r="H63" s="199">
        <v>0</v>
      </c>
      <c r="I63" s="199">
        <v>0</v>
      </c>
      <c r="J63" s="186" t="b">
        <f>IF(ISBLANK(CertifiedCrop[[#This Row],[1. Identifiant interne d’exploitation agricole*]]),"",IF(ISERROR(MATCH(CertifiedCrop[[#This Row],[1. Identifiant interne d’exploitation agricole*]],GroupMember[1. Identifiant interne d’exploitation agricole*],0)),FALSE,TRUE))</f>
        <v>1</v>
      </c>
      <c r="K63" s="186" t="b">
        <f t="array" ref="K63">IF(ISBLANK(CertifiedCrop[[#This Row],[2. Produit agricole certifié*]]),"",IF(ISERROR(MATCH(1,(#REF!=CertifiedCrop[[#This Row],[2. Produit agricole certifié*]])*(#REF!=CertifiedCrop[[#This Row],[3. Variété**]]),0)),FALSE,TRUE))</f>
        <v>0</v>
      </c>
      <c r="L63" s="212" t="str">
        <f t="shared" si="5"/>
        <v/>
      </c>
      <c r="M63" s="212" t="str">
        <f t="shared" si="6"/>
        <v/>
      </c>
      <c r="N63" s="213" t="str">
        <f t="shared" si="7"/>
        <v/>
      </c>
      <c r="O63" s="214">
        <f t="shared" si="8"/>
        <v>573.00000000000011</v>
      </c>
      <c r="P63" s="214">
        <f t="shared" si="9"/>
        <v>595.83333333333337</v>
      </c>
      <c r="Q63" s="187" t="str">
        <f>IFERROR((VLOOKUP(A63,GM_Table,8,FALSE)-SUMIFS(D:D,A:A,A63,B:B,B63,C:C,C63)),"")</f>
        <v/>
      </c>
      <c r="R63" s="187" t="str">
        <f>IFERROR(CONCATENATE(VLOOKUP(A63,GM_Table,12,FALSE)," ",(VLOOKUP(A63,GM_Table,13,FALSE))),"")</f>
        <v/>
      </c>
      <c r="S63" s="203"/>
      <c r="T63" s="203"/>
      <c r="U63" s="203"/>
      <c r="V63" s="203"/>
      <c r="W63" s="203"/>
      <c r="X63" s="203"/>
    </row>
    <row r="64" spans="1:24" s="204" customFormat="1" x14ac:dyDescent="0.25">
      <c r="A64" s="210" t="s">
        <v>904</v>
      </c>
      <c r="B64" s="210" t="s">
        <v>427</v>
      </c>
      <c r="C64" s="210" t="s">
        <v>2213</v>
      </c>
      <c r="D64" s="211">
        <v>2.78</v>
      </c>
      <c r="E64" s="211">
        <v>1642.44</v>
      </c>
      <c r="F64" s="211">
        <v>1660</v>
      </c>
      <c r="G64" s="198">
        <v>0</v>
      </c>
      <c r="H64" s="199">
        <v>0</v>
      </c>
      <c r="I64" s="199">
        <v>0</v>
      </c>
      <c r="J64" s="186" t="b">
        <f>IF(ISBLANK(CertifiedCrop[[#This Row],[1. Identifiant interne d’exploitation agricole*]]),"",IF(ISERROR(MATCH(CertifiedCrop[[#This Row],[1. Identifiant interne d’exploitation agricole*]],GroupMember[1. Identifiant interne d’exploitation agricole*],0)),FALSE,TRUE))</f>
        <v>1</v>
      </c>
      <c r="K64" s="186" t="b">
        <f t="array" ref="K64">IF(ISBLANK(CertifiedCrop[[#This Row],[2. Produit agricole certifié*]]),"",IF(ISERROR(MATCH(1,(#REF!=CertifiedCrop[[#This Row],[2. Produit agricole certifié*]])*(#REF!=CertifiedCrop[[#This Row],[3. Variété**]]),0)),FALSE,TRUE))</f>
        <v>0</v>
      </c>
      <c r="L64" s="212" t="str">
        <f t="shared" si="5"/>
        <v/>
      </c>
      <c r="M64" s="212" t="str">
        <f t="shared" si="6"/>
        <v/>
      </c>
      <c r="N64" s="213" t="str">
        <f t="shared" si="7"/>
        <v/>
      </c>
      <c r="O64" s="214">
        <f t="shared" si="8"/>
        <v>590.80575539568349</v>
      </c>
      <c r="P64" s="214">
        <f t="shared" si="9"/>
        <v>597.12230215827344</v>
      </c>
      <c r="Q64" s="187" t="str">
        <f>IFERROR((VLOOKUP(A64,GM_Table,8,FALSE)-SUMIFS(D:D,A:A,A64,B:B,B64,C:C,C64)),"")</f>
        <v/>
      </c>
      <c r="R64" s="187" t="str">
        <f>IFERROR(CONCATENATE(VLOOKUP(A64,GM_Table,12,FALSE)," ",(VLOOKUP(A64,GM_Table,13,FALSE))),"")</f>
        <v/>
      </c>
      <c r="S64" s="203"/>
      <c r="T64" s="203"/>
      <c r="U64" s="203"/>
      <c r="V64" s="203"/>
      <c r="W64" s="203"/>
      <c r="X64" s="203"/>
    </row>
    <row r="65" spans="1:24" s="204" customFormat="1" x14ac:dyDescent="0.25">
      <c r="A65" s="210" t="s">
        <v>908</v>
      </c>
      <c r="B65" s="210" t="s">
        <v>427</v>
      </c>
      <c r="C65" s="210" t="s">
        <v>2213</v>
      </c>
      <c r="D65" s="211">
        <v>1.39</v>
      </c>
      <c r="E65" s="211">
        <v>821.22</v>
      </c>
      <c r="F65" s="211">
        <v>826</v>
      </c>
      <c r="G65" s="198">
        <v>0</v>
      </c>
      <c r="H65" s="199">
        <v>0</v>
      </c>
      <c r="I65" s="199">
        <v>0</v>
      </c>
      <c r="J65" s="186" t="b">
        <f>IF(ISBLANK(CertifiedCrop[[#This Row],[1. Identifiant interne d’exploitation agricole*]]),"",IF(ISERROR(MATCH(CertifiedCrop[[#This Row],[1. Identifiant interne d’exploitation agricole*]],GroupMember[1. Identifiant interne d’exploitation agricole*],0)),FALSE,TRUE))</f>
        <v>1</v>
      </c>
      <c r="K65" s="186" t="b">
        <f t="array" ref="K65">IF(ISBLANK(CertifiedCrop[[#This Row],[2. Produit agricole certifié*]]),"",IF(ISERROR(MATCH(1,(#REF!=CertifiedCrop[[#This Row],[2. Produit agricole certifié*]])*(#REF!=CertifiedCrop[[#This Row],[3. Variété**]]),0)),FALSE,TRUE))</f>
        <v>0</v>
      </c>
      <c r="L65" s="212" t="str">
        <f t="shared" si="5"/>
        <v/>
      </c>
      <c r="M65" s="212" t="str">
        <f t="shared" si="6"/>
        <v/>
      </c>
      <c r="N65" s="213" t="str">
        <f t="shared" si="7"/>
        <v/>
      </c>
      <c r="O65" s="214">
        <f t="shared" si="8"/>
        <v>590.80575539568349</v>
      </c>
      <c r="P65" s="214">
        <f t="shared" si="9"/>
        <v>594.24460431654677</v>
      </c>
      <c r="Q65" s="187" t="str">
        <f>IFERROR((VLOOKUP(A65,GM_Table,8,FALSE)-SUMIFS(D:D,A:A,A65,B:B,B65,C:C,C65)),"")</f>
        <v/>
      </c>
      <c r="R65" s="187" t="str">
        <f>IFERROR(CONCATENATE(VLOOKUP(A65,GM_Table,12,FALSE)," ",(VLOOKUP(A65,GM_Table,13,FALSE))),"")</f>
        <v/>
      </c>
      <c r="S65" s="203"/>
      <c r="T65" s="203"/>
      <c r="U65" s="203"/>
      <c r="V65" s="203"/>
      <c r="W65" s="203"/>
      <c r="X65" s="203"/>
    </row>
    <row r="66" spans="1:24" s="204" customFormat="1" x14ac:dyDescent="0.25">
      <c r="A66" s="210" t="s">
        <v>913</v>
      </c>
      <c r="B66" s="210" t="s">
        <v>427</v>
      </c>
      <c r="C66" s="210" t="s">
        <v>2213</v>
      </c>
      <c r="D66" s="211">
        <v>0.95</v>
      </c>
      <c r="E66" s="211">
        <v>548.1</v>
      </c>
      <c r="F66" s="211">
        <v>562</v>
      </c>
      <c r="G66" s="198">
        <v>0</v>
      </c>
      <c r="H66" s="199">
        <v>0</v>
      </c>
      <c r="I66" s="199">
        <v>0</v>
      </c>
      <c r="J66" s="186" t="b">
        <f>IF(ISBLANK(CertifiedCrop[[#This Row],[1. Identifiant interne d’exploitation agricole*]]),"",IF(ISERROR(MATCH(CertifiedCrop[[#This Row],[1. Identifiant interne d’exploitation agricole*]],GroupMember[1. Identifiant interne d’exploitation agricole*],0)),FALSE,TRUE))</f>
        <v>1</v>
      </c>
      <c r="K66" s="186" t="b">
        <f t="array" ref="K66">IF(ISBLANK(CertifiedCrop[[#This Row],[2. Produit agricole certifié*]]),"",IF(ISERROR(MATCH(1,(#REF!=CertifiedCrop[[#This Row],[2. Produit agricole certifié*]])*(#REF!=CertifiedCrop[[#This Row],[3. Variété**]]),0)),FALSE,TRUE))</f>
        <v>0</v>
      </c>
      <c r="L66" s="212" t="str">
        <f t="shared" si="5"/>
        <v/>
      </c>
      <c r="M66" s="212" t="str">
        <f t="shared" si="6"/>
        <v/>
      </c>
      <c r="N66" s="213" t="str">
        <f t="shared" si="7"/>
        <v/>
      </c>
      <c r="O66" s="214">
        <f t="shared" si="8"/>
        <v>576.94736842105272</v>
      </c>
      <c r="P66" s="214">
        <f t="shared" si="9"/>
        <v>591.57894736842104</v>
      </c>
      <c r="Q66" s="187" t="str">
        <f>IFERROR((VLOOKUP(A66,GM_Table,8,FALSE)-SUMIFS(D:D,A:A,A66,B:B,B66,C:C,C66)),"")</f>
        <v/>
      </c>
      <c r="R66" s="187" t="str">
        <f>IFERROR(CONCATENATE(VLOOKUP(A66,GM_Table,12,FALSE)," ",(VLOOKUP(A66,GM_Table,13,FALSE))),"")</f>
        <v/>
      </c>
      <c r="S66" s="203"/>
      <c r="T66" s="203"/>
      <c r="U66" s="203"/>
      <c r="V66" s="203"/>
      <c r="W66" s="203"/>
      <c r="X66" s="203"/>
    </row>
    <row r="67" spans="1:24" s="204" customFormat="1" x14ac:dyDescent="0.25">
      <c r="A67" s="210" t="s">
        <v>917</v>
      </c>
      <c r="B67" s="210" t="s">
        <v>427</v>
      </c>
      <c r="C67" s="210" t="s">
        <v>2213</v>
      </c>
      <c r="D67" s="211">
        <v>2.67</v>
      </c>
      <c r="E67" s="211">
        <v>1503.1322</v>
      </c>
      <c r="F67" s="211">
        <v>1425</v>
      </c>
      <c r="G67" s="198">
        <v>0</v>
      </c>
      <c r="H67" s="199">
        <v>0</v>
      </c>
      <c r="I67" s="199">
        <v>0</v>
      </c>
      <c r="J67" s="186" t="b">
        <f>IF(ISBLANK(CertifiedCrop[[#This Row],[1. Identifiant interne d’exploitation agricole*]]),"",IF(ISERROR(MATCH(CertifiedCrop[[#This Row],[1. Identifiant interne d’exploitation agricole*]],GroupMember[1. Identifiant interne d’exploitation agricole*],0)),FALSE,TRUE))</f>
        <v>1</v>
      </c>
      <c r="K67" s="186" t="b">
        <f t="array" ref="K67">IF(ISBLANK(CertifiedCrop[[#This Row],[2. Produit agricole certifié*]]),"",IF(ISERROR(MATCH(1,(#REF!=CertifiedCrop[[#This Row],[2. Produit agricole certifié*]])*(#REF!=CertifiedCrop[[#This Row],[3. Variété**]]),0)),FALSE,TRUE))</f>
        <v>0</v>
      </c>
      <c r="L67" s="212" t="str">
        <f t="shared" si="5"/>
        <v/>
      </c>
      <c r="M67" s="212" t="str">
        <f t="shared" si="6"/>
        <v/>
      </c>
      <c r="N67" s="213" t="str">
        <f t="shared" si="7"/>
        <v/>
      </c>
      <c r="O67" s="214">
        <f t="shared" si="8"/>
        <v>562.97086142322098</v>
      </c>
      <c r="P67" s="214">
        <f t="shared" si="9"/>
        <v>533.70786516853934</v>
      </c>
      <c r="Q67" s="187" t="str">
        <f>IFERROR((VLOOKUP(A67,GM_Table,8,FALSE)-SUMIFS(D:D,A:A,A67,B:B,B67,C:C,C67)),"")</f>
        <v/>
      </c>
      <c r="R67" s="187" t="str">
        <f>IFERROR(CONCATENATE(VLOOKUP(A67,GM_Table,12,FALSE)," ",(VLOOKUP(A67,GM_Table,13,FALSE))),"")</f>
        <v/>
      </c>
      <c r="S67" s="203"/>
      <c r="T67" s="203"/>
      <c r="U67" s="203"/>
      <c r="V67" s="203"/>
      <c r="W67" s="203"/>
      <c r="X67" s="203"/>
    </row>
    <row r="68" spans="1:24" s="204" customFormat="1" x14ac:dyDescent="0.25">
      <c r="A68" s="210" t="s">
        <v>920</v>
      </c>
      <c r="B68" s="210" t="s">
        <v>427</v>
      </c>
      <c r="C68" s="210" t="s">
        <v>2213</v>
      </c>
      <c r="D68" s="211">
        <v>1.94</v>
      </c>
      <c r="E68" s="211">
        <v>1130.1199999999999</v>
      </c>
      <c r="F68" s="211">
        <v>1158</v>
      </c>
      <c r="G68" s="198">
        <v>0</v>
      </c>
      <c r="H68" s="199">
        <v>0</v>
      </c>
      <c r="I68" s="199">
        <v>0</v>
      </c>
      <c r="J68" s="186" t="b">
        <f>IF(ISBLANK(CertifiedCrop[[#This Row],[1. Identifiant interne d’exploitation agricole*]]),"",IF(ISERROR(MATCH(CertifiedCrop[[#This Row],[1. Identifiant interne d’exploitation agricole*]],GroupMember[1. Identifiant interne d’exploitation agricole*],0)),FALSE,TRUE))</f>
        <v>1</v>
      </c>
      <c r="K68" s="186" t="b">
        <f t="array" ref="K68">IF(ISBLANK(CertifiedCrop[[#This Row],[2. Produit agricole certifié*]]),"",IF(ISERROR(MATCH(1,(#REF!=CertifiedCrop[[#This Row],[2. Produit agricole certifié*]])*(#REF!=CertifiedCrop[[#This Row],[3. Variété**]]),0)),FALSE,TRUE))</f>
        <v>0</v>
      </c>
      <c r="L68" s="212" t="str">
        <f t="shared" si="5"/>
        <v/>
      </c>
      <c r="M68" s="212" t="str">
        <f t="shared" si="6"/>
        <v/>
      </c>
      <c r="N68" s="213" t="str">
        <f t="shared" si="7"/>
        <v/>
      </c>
      <c r="O68" s="214">
        <f t="shared" si="8"/>
        <v>582.53608247422676</v>
      </c>
      <c r="P68" s="214">
        <f t="shared" si="9"/>
        <v>596.90721649484533</v>
      </c>
      <c r="Q68" s="187" t="str">
        <f>IFERROR((VLOOKUP(A68,GM_Table,8,FALSE)-SUMIFS(D:D,A:A,A68,B:B,B68,C:C,C68)),"")</f>
        <v/>
      </c>
      <c r="R68" s="187" t="str">
        <f>IFERROR(CONCATENATE(VLOOKUP(A68,GM_Table,12,FALSE)," ",(VLOOKUP(A68,GM_Table,13,FALSE))),"")</f>
        <v/>
      </c>
      <c r="S68" s="203"/>
      <c r="T68" s="203"/>
      <c r="U68" s="203"/>
      <c r="V68" s="203"/>
      <c r="W68" s="203"/>
      <c r="X68" s="203"/>
    </row>
    <row r="69" spans="1:24" s="204" customFormat="1" x14ac:dyDescent="0.25">
      <c r="A69" s="210" t="s">
        <v>923</v>
      </c>
      <c r="B69" s="210" t="s">
        <v>427</v>
      </c>
      <c r="C69" s="210" t="s">
        <v>2213</v>
      </c>
      <c r="D69" s="211">
        <v>1.72</v>
      </c>
      <c r="E69" s="211">
        <v>1010.56</v>
      </c>
      <c r="F69" s="211">
        <v>1020</v>
      </c>
      <c r="G69" s="198">
        <v>0</v>
      </c>
      <c r="H69" s="199">
        <v>0</v>
      </c>
      <c r="I69" s="199">
        <v>0</v>
      </c>
      <c r="J69" s="186" t="b">
        <f>IF(ISBLANK(CertifiedCrop[[#This Row],[1. Identifiant interne d’exploitation agricole*]]),"",IF(ISERROR(MATCH(CertifiedCrop[[#This Row],[1. Identifiant interne d’exploitation agricole*]],GroupMember[1. Identifiant interne d’exploitation agricole*],0)),FALSE,TRUE))</f>
        <v>1</v>
      </c>
      <c r="K69" s="186" t="b">
        <f t="array" ref="K69">IF(ISBLANK(CertifiedCrop[[#This Row],[2. Produit agricole certifié*]]),"",IF(ISERROR(MATCH(1,(#REF!=CertifiedCrop[[#This Row],[2. Produit agricole certifié*]])*(#REF!=CertifiedCrop[[#This Row],[3. Variété**]]),0)),FALSE,TRUE))</f>
        <v>0</v>
      </c>
      <c r="L69" s="212" t="str">
        <f t="shared" si="5"/>
        <v/>
      </c>
      <c r="M69" s="212" t="str">
        <f t="shared" si="6"/>
        <v/>
      </c>
      <c r="N69" s="213" t="str">
        <f t="shared" si="7"/>
        <v/>
      </c>
      <c r="O69" s="214">
        <f t="shared" si="8"/>
        <v>587.53488372093022</v>
      </c>
      <c r="P69" s="214">
        <f t="shared" si="9"/>
        <v>593.02325581395348</v>
      </c>
      <c r="Q69" s="187" t="str">
        <f>IFERROR((VLOOKUP(A69,GM_Table,8,FALSE)-SUMIFS(D:D,A:A,A69,B:B,B69,C:C,C69)),"")</f>
        <v/>
      </c>
      <c r="R69" s="187" t="str">
        <f>IFERROR(CONCATENATE(VLOOKUP(A69,GM_Table,12,FALSE)," ",(VLOOKUP(A69,GM_Table,13,FALSE))),"")</f>
        <v/>
      </c>
      <c r="S69" s="203"/>
      <c r="T69" s="203"/>
      <c r="U69" s="203"/>
      <c r="V69" s="203"/>
      <c r="W69" s="203"/>
      <c r="X69" s="203"/>
    </row>
    <row r="70" spans="1:24" s="204" customFormat="1" x14ac:dyDescent="0.25">
      <c r="A70" s="210" t="s">
        <v>926</v>
      </c>
      <c r="B70" s="210" t="s">
        <v>427</v>
      </c>
      <c r="C70" s="210" t="s">
        <v>2213</v>
      </c>
      <c r="D70" s="211">
        <v>2.0640000000000001</v>
      </c>
      <c r="E70" s="211">
        <v>1220.2719999999999</v>
      </c>
      <c r="F70" s="211">
        <v>1232</v>
      </c>
      <c r="G70" s="198">
        <v>0</v>
      </c>
      <c r="H70" s="199">
        <v>0</v>
      </c>
      <c r="I70" s="199">
        <v>0</v>
      </c>
      <c r="J70" s="186" t="b">
        <f>IF(ISBLANK(CertifiedCrop[[#This Row],[1. Identifiant interne d’exploitation agricole*]]),"",IF(ISERROR(MATCH(CertifiedCrop[[#This Row],[1. Identifiant interne d’exploitation agricole*]],GroupMember[1. Identifiant interne d’exploitation agricole*],0)),FALSE,TRUE))</f>
        <v>1</v>
      </c>
      <c r="K70" s="186" t="b">
        <f t="array" ref="K70">IF(ISBLANK(CertifiedCrop[[#This Row],[2. Produit agricole certifié*]]),"",IF(ISERROR(MATCH(1,(#REF!=CertifiedCrop[[#This Row],[2. Produit agricole certifié*]])*(#REF!=CertifiedCrop[[#This Row],[3. Variété**]]),0)),FALSE,TRUE))</f>
        <v>0</v>
      </c>
      <c r="L70" s="212" t="str">
        <f t="shared" si="5"/>
        <v/>
      </c>
      <c r="M70" s="212" t="str">
        <f t="shared" si="6"/>
        <v/>
      </c>
      <c r="N70" s="213" t="str">
        <f t="shared" si="7"/>
        <v/>
      </c>
      <c r="O70" s="214">
        <f t="shared" si="8"/>
        <v>591.21705426356584</v>
      </c>
      <c r="P70" s="214">
        <f t="shared" si="9"/>
        <v>596.89922480620157</v>
      </c>
      <c r="Q70" s="187" t="str">
        <f>IFERROR((VLOOKUP(A70,GM_Table,8,FALSE)-SUMIFS(D:D,A:A,A70,B:B,B70,C:C,C70)),"")</f>
        <v/>
      </c>
      <c r="R70" s="187" t="str">
        <f>IFERROR(CONCATENATE(VLOOKUP(A70,GM_Table,12,FALSE)," ",(VLOOKUP(A70,GM_Table,13,FALSE))),"")</f>
        <v/>
      </c>
      <c r="S70" s="203"/>
      <c r="T70" s="203"/>
      <c r="U70" s="203"/>
      <c r="V70" s="203"/>
      <c r="W70" s="203"/>
      <c r="X70" s="203"/>
    </row>
    <row r="71" spans="1:24" s="204" customFormat="1" x14ac:dyDescent="0.25">
      <c r="A71" s="210" t="s">
        <v>928</v>
      </c>
      <c r="B71" s="210" t="s">
        <v>427</v>
      </c>
      <c r="C71" s="210" t="s">
        <v>2213</v>
      </c>
      <c r="D71" s="211">
        <v>0.76</v>
      </c>
      <c r="E71" s="211">
        <v>404.48</v>
      </c>
      <c r="F71" s="211">
        <v>402</v>
      </c>
      <c r="G71" s="198">
        <v>0</v>
      </c>
      <c r="H71" s="199">
        <v>0</v>
      </c>
      <c r="I71" s="199">
        <v>0</v>
      </c>
      <c r="J71" s="186" t="b">
        <f>IF(ISBLANK(CertifiedCrop[[#This Row],[1. Identifiant interne d’exploitation agricole*]]),"",IF(ISERROR(MATCH(CertifiedCrop[[#This Row],[1. Identifiant interne d’exploitation agricole*]],GroupMember[1. Identifiant interne d’exploitation agricole*],0)),FALSE,TRUE))</f>
        <v>1</v>
      </c>
      <c r="K71" s="186" t="b">
        <f t="array" ref="K71">IF(ISBLANK(CertifiedCrop[[#This Row],[2. Produit agricole certifié*]]),"",IF(ISERROR(MATCH(1,(#REF!=CertifiedCrop[[#This Row],[2. Produit agricole certifié*]])*(#REF!=CertifiedCrop[[#This Row],[3. Variété**]]),0)),FALSE,TRUE))</f>
        <v>0</v>
      </c>
      <c r="L71" s="212" t="str">
        <f t="shared" si="5"/>
        <v/>
      </c>
      <c r="M71" s="212" t="str">
        <f t="shared" si="6"/>
        <v/>
      </c>
      <c r="N71" s="213" t="str">
        <f t="shared" si="7"/>
        <v/>
      </c>
      <c r="O71" s="214">
        <f t="shared" si="8"/>
        <v>532.21052631578948</v>
      </c>
      <c r="P71" s="214">
        <f t="shared" si="9"/>
        <v>528.9473684210526</v>
      </c>
      <c r="Q71" s="187" t="str">
        <f>IFERROR((VLOOKUP(A71,GM_Table,8,FALSE)-SUMIFS(D:D,A:A,A71,B:B,B71,C:C,C71)),"")</f>
        <v/>
      </c>
      <c r="R71" s="187" t="str">
        <f>IFERROR(CONCATENATE(VLOOKUP(A71,GM_Table,12,FALSE)," ",(VLOOKUP(A71,GM_Table,13,FALSE))),"")</f>
        <v/>
      </c>
      <c r="S71" s="203"/>
      <c r="T71" s="203"/>
      <c r="U71" s="203"/>
      <c r="V71" s="203"/>
      <c r="W71" s="203"/>
      <c r="X71" s="203"/>
    </row>
    <row r="72" spans="1:24" s="204" customFormat="1" x14ac:dyDescent="0.25">
      <c r="A72" s="210" t="s">
        <v>932</v>
      </c>
      <c r="B72" s="210" t="s">
        <v>427</v>
      </c>
      <c r="C72" s="210" t="s">
        <v>2213</v>
      </c>
      <c r="D72" s="211">
        <v>3.44</v>
      </c>
      <c r="E72" s="211">
        <v>2040.12</v>
      </c>
      <c r="F72" s="211">
        <v>2053</v>
      </c>
      <c r="G72" s="198">
        <v>0</v>
      </c>
      <c r="H72" s="199">
        <v>0</v>
      </c>
      <c r="I72" s="199">
        <v>0</v>
      </c>
      <c r="J72" s="186" t="b">
        <f>IF(ISBLANK(CertifiedCrop[[#This Row],[1. Identifiant interne d’exploitation agricole*]]),"",IF(ISERROR(MATCH(CertifiedCrop[[#This Row],[1. Identifiant interne d’exploitation agricole*]],GroupMember[1. Identifiant interne d’exploitation agricole*],0)),FALSE,TRUE))</f>
        <v>1</v>
      </c>
      <c r="K72" s="186" t="b">
        <f t="array" ref="K72">IF(ISBLANK(CertifiedCrop[[#This Row],[2. Produit agricole certifié*]]),"",IF(ISERROR(MATCH(1,(#REF!=CertifiedCrop[[#This Row],[2. Produit agricole certifié*]])*(#REF!=CertifiedCrop[[#This Row],[3. Variété**]]),0)),FALSE,TRUE))</f>
        <v>0</v>
      </c>
      <c r="L72" s="212" t="str">
        <f t="shared" si="5"/>
        <v/>
      </c>
      <c r="M72" s="212" t="str">
        <f t="shared" si="6"/>
        <v/>
      </c>
      <c r="N72" s="213" t="str">
        <f t="shared" si="7"/>
        <v/>
      </c>
      <c r="O72" s="214">
        <f t="shared" si="8"/>
        <v>593.05813953488371</v>
      </c>
      <c r="P72" s="214">
        <f t="shared" si="9"/>
        <v>596.80232558139539</v>
      </c>
      <c r="Q72" s="187" t="str">
        <f>IFERROR((VLOOKUP(A72,GM_Table,8,FALSE)-SUMIFS(D:D,A:A,A72,B:B,B72,C:C,C72)),"")</f>
        <v/>
      </c>
      <c r="R72" s="187" t="str">
        <f>IFERROR(CONCATENATE(VLOOKUP(A72,GM_Table,12,FALSE)," ",(VLOOKUP(A72,GM_Table,13,FALSE))),"")</f>
        <v/>
      </c>
      <c r="S72" s="203"/>
      <c r="T72" s="203"/>
      <c r="U72" s="203"/>
      <c r="V72" s="203"/>
      <c r="W72" s="203"/>
      <c r="X72" s="203"/>
    </row>
    <row r="73" spans="1:24" s="204" customFormat="1" x14ac:dyDescent="0.25">
      <c r="A73" s="210" t="s">
        <v>936</v>
      </c>
      <c r="B73" s="210" t="s">
        <v>427</v>
      </c>
      <c r="C73" s="210" t="s">
        <v>2213</v>
      </c>
      <c r="D73" s="211">
        <v>1.53</v>
      </c>
      <c r="E73" s="211">
        <v>904.94</v>
      </c>
      <c r="F73" s="211">
        <v>910</v>
      </c>
      <c r="G73" s="198">
        <v>0</v>
      </c>
      <c r="H73" s="199">
        <v>0</v>
      </c>
      <c r="I73" s="199">
        <v>0</v>
      </c>
      <c r="J73" s="186" t="b">
        <f>IF(ISBLANK(CertifiedCrop[[#This Row],[1. Identifiant interne d’exploitation agricole*]]),"",IF(ISERROR(MATCH(CertifiedCrop[[#This Row],[1. Identifiant interne d’exploitation agricole*]],GroupMember[1. Identifiant interne d’exploitation agricole*],0)),FALSE,TRUE))</f>
        <v>1</v>
      </c>
      <c r="K73" s="186" t="b">
        <f t="array" ref="K73">IF(ISBLANK(CertifiedCrop[[#This Row],[2. Produit agricole certifié*]]),"",IF(ISERROR(MATCH(1,(#REF!=CertifiedCrop[[#This Row],[2. Produit agricole certifié*]])*(#REF!=CertifiedCrop[[#This Row],[3. Variété**]]),0)),FALSE,TRUE))</f>
        <v>0</v>
      </c>
      <c r="L73" s="212" t="str">
        <f t="shared" si="5"/>
        <v/>
      </c>
      <c r="M73" s="212" t="str">
        <f t="shared" si="6"/>
        <v/>
      </c>
      <c r="N73" s="213" t="str">
        <f t="shared" si="7"/>
        <v/>
      </c>
      <c r="O73" s="214">
        <f t="shared" si="8"/>
        <v>591.46405228758169</v>
      </c>
      <c r="P73" s="214">
        <f t="shared" si="9"/>
        <v>594.77124183006538</v>
      </c>
      <c r="Q73" s="187" t="str">
        <f>IFERROR((VLOOKUP(A73,GM_Table,8,FALSE)-SUMIFS(D:D,A:A,A73,B:B,B73,C:C,C73)),"")</f>
        <v/>
      </c>
      <c r="R73" s="187" t="str">
        <f>IFERROR(CONCATENATE(VLOOKUP(A73,GM_Table,12,FALSE)," ",(VLOOKUP(A73,GM_Table,13,FALSE))),"")</f>
        <v/>
      </c>
      <c r="S73" s="203"/>
      <c r="T73" s="203"/>
      <c r="U73" s="203"/>
      <c r="V73" s="203"/>
      <c r="W73" s="203"/>
      <c r="X73" s="203"/>
    </row>
    <row r="74" spans="1:24" s="204" customFormat="1" x14ac:dyDescent="0.25">
      <c r="A74" s="210" t="s">
        <v>938</v>
      </c>
      <c r="B74" s="210" t="s">
        <v>427</v>
      </c>
      <c r="C74" s="210" t="s">
        <v>2213</v>
      </c>
      <c r="D74" s="211">
        <v>1.95</v>
      </c>
      <c r="E74" s="211">
        <v>1150.0999999999999</v>
      </c>
      <c r="F74" s="211">
        <v>1156</v>
      </c>
      <c r="G74" s="198">
        <v>0</v>
      </c>
      <c r="H74" s="199">
        <v>0</v>
      </c>
      <c r="I74" s="199">
        <v>0</v>
      </c>
      <c r="J74" s="186" t="b">
        <f>IF(ISBLANK(CertifiedCrop[[#This Row],[1. Identifiant interne d’exploitation agricole*]]),"",IF(ISERROR(MATCH(CertifiedCrop[[#This Row],[1. Identifiant interne d’exploitation agricole*]],GroupMember[1. Identifiant interne d’exploitation agricole*],0)),FALSE,TRUE))</f>
        <v>1</v>
      </c>
      <c r="K74" s="186" t="b">
        <f t="array" ref="K74">IF(ISBLANK(CertifiedCrop[[#This Row],[2. Produit agricole certifié*]]),"",IF(ISERROR(MATCH(1,(#REF!=CertifiedCrop[[#This Row],[2. Produit agricole certifié*]])*(#REF!=CertifiedCrop[[#This Row],[3. Variété**]]),0)),FALSE,TRUE))</f>
        <v>0</v>
      </c>
      <c r="L74" s="212" t="str">
        <f t="shared" si="5"/>
        <v/>
      </c>
      <c r="M74" s="212" t="str">
        <f t="shared" si="6"/>
        <v/>
      </c>
      <c r="N74" s="213" t="str">
        <f t="shared" si="7"/>
        <v/>
      </c>
      <c r="O74" s="214">
        <f t="shared" si="8"/>
        <v>589.79487179487171</v>
      </c>
      <c r="P74" s="214">
        <f t="shared" si="9"/>
        <v>592.82051282051282</v>
      </c>
      <c r="Q74" s="187" t="str">
        <f>IFERROR((VLOOKUP(A74,GM_Table,8,FALSE)-SUMIFS(D:D,A:A,A74,B:B,B74,C:C,C74)),"")</f>
        <v/>
      </c>
      <c r="R74" s="187" t="str">
        <f>IFERROR(CONCATENATE(VLOOKUP(A74,GM_Table,12,FALSE)," ",(VLOOKUP(A74,GM_Table,13,FALSE))),"")</f>
        <v/>
      </c>
      <c r="S74" s="203"/>
      <c r="T74" s="203"/>
      <c r="U74" s="203"/>
      <c r="V74" s="203"/>
      <c r="W74" s="203"/>
      <c r="X74" s="203"/>
    </row>
    <row r="75" spans="1:24" s="204" customFormat="1" x14ac:dyDescent="0.25">
      <c r="A75" s="210" t="s">
        <v>942</v>
      </c>
      <c r="B75" s="210" t="s">
        <v>427</v>
      </c>
      <c r="C75" s="210" t="s">
        <v>2213</v>
      </c>
      <c r="D75" s="211">
        <v>0.75</v>
      </c>
      <c r="E75" s="211">
        <v>434.5</v>
      </c>
      <c r="F75" s="211">
        <v>451</v>
      </c>
      <c r="G75" s="198">
        <v>0</v>
      </c>
      <c r="H75" s="199">
        <v>0</v>
      </c>
      <c r="I75" s="199">
        <v>0</v>
      </c>
      <c r="J75" s="186" t="b">
        <f>IF(ISBLANK(CertifiedCrop[[#This Row],[1. Identifiant interne d’exploitation agricole*]]),"",IF(ISERROR(MATCH(CertifiedCrop[[#This Row],[1. Identifiant interne d’exploitation agricole*]],GroupMember[1. Identifiant interne d’exploitation agricole*],0)),FALSE,TRUE))</f>
        <v>1</v>
      </c>
      <c r="K75" s="186" t="b">
        <f t="array" ref="K75">IF(ISBLANK(CertifiedCrop[[#This Row],[2. Produit agricole certifié*]]),"",IF(ISERROR(MATCH(1,(#REF!=CertifiedCrop[[#This Row],[2. Produit agricole certifié*]])*(#REF!=CertifiedCrop[[#This Row],[3. Variété**]]),0)),FALSE,TRUE))</f>
        <v>0</v>
      </c>
      <c r="L75" s="212" t="str">
        <f t="shared" si="5"/>
        <v/>
      </c>
      <c r="M75" s="212" t="str">
        <f t="shared" si="6"/>
        <v/>
      </c>
      <c r="N75" s="213" t="str">
        <f t="shared" si="7"/>
        <v/>
      </c>
      <c r="O75" s="214">
        <f t="shared" si="8"/>
        <v>579.33333333333337</v>
      </c>
      <c r="P75" s="214">
        <f t="shared" si="9"/>
        <v>601.33333333333337</v>
      </c>
      <c r="Q75" s="187" t="str">
        <f>IFERROR((VLOOKUP(A75,GM_Table,8,FALSE)-SUMIFS(D:D,A:A,A75,B:B,B75,C:C,C75)),"")</f>
        <v/>
      </c>
      <c r="R75" s="187" t="str">
        <f>IFERROR(CONCATENATE(VLOOKUP(A75,GM_Table,12,FALSE)," ",(VLOOKUP(A75,GM_Table,13,FALSE))),"")</f>
        <v/>
      </c>
      <c r="S75" s="203"/>
      <c r="T75" s="203"/>
      <c r="U75" s="203"/>
      <c r="V75" s="203"/>
      <c r="W75" s="203"/>
      <c r="X75" s="203"/>
    </row>
    <row r="76" spans="1:24" s="204" customFormat="1" x14ac:dyDescent="0.25">
      <c r="A76" s="210" t="s">
        <v>945</v>
      </c>
      <c r="B76" s="210" t="s">
        <v>427</v>
      </c>
      <c r="C76" s="210" t="s">
        <v>2213</v>
      </c>
      <c r="D76" s="211">
        <v>1</v>
      </c>
      <c r="E76" s="211">
        <v>590</v>
      </c>
      <c r="F76" s="211">
        <v>596</v>
      </c>
      <c r="G76" s="198">
        <v>0</v>
      </c>
      <c r="H76" s="199">
        <v>0</v>
      </c>
      <c r="I76" s="199">
        <v>0</v>
      </c>
      <c r="J76" s="186" t="b">
        <f>IF(ISBLANK(CertifiedCrop[[#This Row],[1. Identifiant interne d’exploitation agricole*]]),"",IF(ISERROR(MATCH(CertifiedCrop[[#This Row],[1. Identifiant interne d’exploitation agricole*]],GroupMember[1. Identifiant interne d’exploitation agricole*],0)),FALSE,TRUE))</f>
        <v>1</v>
      </c>
      <c r="K76" s="186" t="b">
        <f t="array" ref="K76">IF(ISBLANK(CertifiedCrop[[#This Row],[2. Produit agricole certifié*]]),"",IF(ISERROR(MATCH(1,(#REF!=CertifiedCrop[[#This Row],[2. Produit agricole certifié*]])*(#REF!=CertifiedCrop[[#This Row],[3. Variété**]]),0)),FALSE,TRUE))</f>
        <v>0</v>
      </c>
      <c r="L76" s="212" t="str">
        <f t="shared" si="5"/>
        <v/>
      </c>
      <c r="M76" s="212" t="str">
        <f t="shared" si="6"/>
        <v/>
      </c>
      <c r="N76" s="213" t="str">
        <f t="shared" si="7"/>
        <v/>
      </c>
      <c r="O76" s="214">
        <f t="shared" si="8"/>
        <v>590</v>
      </c>
      <c r="P76" s="214">
        <f t="shared" si="9"/>
        <v>596</v>
      </c>
      <c r="Q76" s="187" t="str">
        <f>IFERROR((VLOOKUP(A76,GM_Table,8,FALSE)-SUMIFS(D:D,A:A,A76,B:B,B76,C:C,C76)),"")</f>
        <v/>
      </c>
      <c r="R76" s="187" t="str">
        <f>IFERROR(CONCATENATE(VLOOKUP(A76,GM_Table,12,FALSE)," ",(VLOOKUP(A76,GM_Table,13,FALSE))),"")</f>
        <v/>
      </c>
      <c r="S76" s="203"/>
      <c r="T76" s="203"/>
      <c r="U76" s="203"/>
      <c r="V76" s="203"/>
      <c r="W76" s="203"/>
      <c r="X76" s="203"/>
    </row>
    <row r="77" spans="1:24" s="204" customFormat="1" x14ac:dyDescent="0.25">
      <c r="A77" s="210" t="s">
        <v>948</v>
      </c>
      <c r="B77" s="210" t="s">
        <v>427</v>
      </c>
      <c r="C77" s="210" t="s">
        <v>2213</v>
      </c>
      <c r="D77" s="211">
        <v>1.9</v>
      </c>
      <c r="E77" s="211">
        <v>1116.2</v>
      </c>
      <c r="F77" s="211">
        <v>1130</v>
      </c>
      <c r="G77" s="198">
        <v>0</v>
      </c>
      <c r="H77" s="199">
        <v>0</v>
      </c>
      <c r="I77" s="199">
        <v>0</v>
      </c>
      <c r="J77" s="186" t="b">
        <f>IF(ISBLANK(CertifiedCrop[[#This Row],[1. Identifiant interne d’exploitation agricole*]]),"",IF(ISERROR(MATCH(CertifiedCrop[[#This Row],[1. Identifiant interne d’exploitation agricole*]],GroupMember[1. Identifiant interne d’exploitation agricole*],0)),FALSE,TRUE))</f>
        <v>1</v>
      </c>
      <c r="K77" s="186" t="b">
        <f t="array" ref="K77">IF(ISBLANK(CertifiedCrop[[#This Row],[2. Produit agricole certifié*]]),"",IF(ISERROR(MATCH(1,(#REF!=CertifiedCrop[[#This Row],[2. Produit agricole certifié*]])*(#REF!=CertifiedCrop[[#This Row],[3. Variété**]]),0)),FALSE,TRUE))</f>
        <v>0</v>
      </c>
      <c r="L77" s="212" t="str">
        <f t="shared" si="5"/>
        <v/>
      </c>
      <c r="M77" s="212" t="str">
        <f t="shared" si="6"/>
        <v/>
      </c>
      <c r="N77" s="213" t="str">
        <f t="shared" si="7"/>
        <v/>
      </c>
      <c r="O77" s="214">
        <f t="shared" si="8"/>
        <v>587.47368421052636</v>
      </c>
      <c r="P77" s="214">
        <f t="shared" si="9"/>
        <v>594.73684210526324</v>
      </c>
      <c r="Q77" s="187" t="str">
        <f>IFERROR((VLOOKUP(A77,GM_Table,8,FALSE)-SUMIFS(D:D,A:A,A77,B:B,B77,C:C,C77)),"")</f>
        <v/>
      </c>
      <c r="R77" s="187" t="str">
        <f>IFERROR(CONCATENATE(VLOOKUP(A77,GM_Table,12,FALSE)," ",(VLOOKUP(A77,GM_Table,13,FALSE))),"")</f>
        <v/>
      </c>
      <c r="S77" s="203"/>
      <c r="T77" s="203"/>
      <c r="U77" s="203"/>
      <c r="V77" s="203"/>
      <c r="W77" s="203"/>
      <c r="X77" s="203"/>
    </row>
    <row r="78" spans="1:24" s="204" customFormat="1" x14ac:dyDescent="0.25">
      <c r="A78" s="210" t="s">
        <v>952</v>
      </c>
      <c r="B78" s="210" t="s">
        <v>427</v>
      </c>
      <c r="C78" s="210" t="s">
        <v>2213</v>
      </c>
      <c r="D78" s="211">
        <v>2.04</v>
      </c>
      <c r="E78" s="211">
        <v>1200.92</v>
      </c>
      <c r="F78" s="211">
        <v>1204</v>
      </c>
      <c r="G78" s="198">
        <v>0</v>
      </c>
      <c r="H78" s="199">
        <v>0</v>
      </c>
      <c r="I78" s="199">
        <v>0</v>
      </c>
      <c r="J78" s="186" t="b">
        <f>IF(ISBLANK(CertifiedCrop[[#This Row],[1. Identifiant interne d’exploitation agricole*]]),"",IF(ISERROR(MATCH(CertifiedCrop[[#This Row],[1. Identifiant interne d’exploitation agricole*]],GroupMember[1. Identifiant interne d’exploitation agricole*],0)),FALSE,TRUE))</f>
        <v>1</v>
      </c>
      <c r="K78" s="186" t="b">
        <f t="array" ref="K78">IF(ISBLANK(CertifiedCrop[[#This Row],[2. Produit agricole certifié*]]),"",IF(ISERROR(MATCH(1,(#REF!=CertifiedCrop[[#This Row],[2. Produit agricole certifié*]])*(#REF!=CertifiedCrop[[#This Row],[3. Variété**]]),0)),FALSE,TRUE))</f>
        <v>0</v>
      </c>
      <c r="L78" s="212" t="str">
        <f t="shared" si="5"/>
        <v/>
      </c>
      <c r="M78" s="212" t="str">
        <f t="shared" si="6"/>
        <v/>
      </c>
      <c r="N78" s="213" t="str">
        <f t="shared" si="7"/>
        <v/>
      </c>
      <c r="O78" s="214">
        <f t="shared" si="8"/>
        <v>588.68627450980398</v>
      </c>
      <c r="P78" s="214">
        <f t="shared" si="9"/>
        <v>590.19607843137248</v>
      </c>
      <c r="Q78" s="187" t="str">
        <f>IFERROR((VLOOKUP(A78,GM_Table,8,FALSE)-SUMIFS(D:D,A:A,A78,B:B,B78,C:C,C78)),"")</f>
        <v/>
      </c>
      <c r="R78" s="187" t="str">
        <f>IFERROR(CONCATENATE(VLOOKUP(A78,GM_Table,12,FALSE)," ",(VLOOKUP(A78,GM_Table,13,FALSE))),"")</f>
        <v/>
      </c>
      <c r="S78" s="203"/>
      <c r="T78" s="203"/>
      <c r="U78" s="203"/>
      <c r="V78" s="203"/>
      <c r="W78" s="203"/>
      <c r="X78" s="203"/>
    </row>
    <row r="79" spans="1:24" s="204" customFormat="1" x14ac:dyDescent="0.25">
      <c r="A79" s="210" t="s">
        <v>957</v>
      </c>
      <c r="B79" s="210" t="s">
        <v>427</v>
      </c>
      <c r="C79" s="210" t="s">
        <v>2213</v>
      </c>
      <c r="D79" s="211">
        <v>2.63</v>
      </c>
      <c r="E79" s="211">
        <v>1550.74</v>
      </c>
      <c r="F79" s="211">
        <v>1568</v>
      </c>
      <c r="G79" s="198">
        <v>0</v>
      </c>
      <c r="H79" s="199">
        <v>0</v>
      </c>
      <c r="I79" s="199">
        <v>0</v>
      </c>
      <c r="J79" s="186" t="b">
        <f>IF(ISBLANK(CertifiedCrop[[#This Row],[1. Identifiant interne d’exploitation agricole*]]),"",IF(ISERROR(MATCH(CertifiedCrop[[#This Row],[1. Identifiant interne d’exploitation agricole*]],GroupMember[1. Identifiant interne d’exploitation agricole*],0)),FALSE,TRUE))</f>
        <v>1</v>
      </c>
      <c r="K79" s="186" t="b">
        <f t="array" ref="K79">IF(ISBLANK(CertifiedCrop[[#This Row],[2. Produit agricole certifié*]]),"",IF(ISERROR(MATCH(1,(#REF!=CertifiedCrop[[#This Row],[2. Produit agricole certifié*]])*(#REF!=CertifiedCrop[[#This Row],[3. Variété**]]),0)),FALSE,TRUE))</f>
        <v>0</v>
      </c>
      <c r="L79" s="212" t="str">
        <f t="shared" si="5"/>
        <v/>
      </c>
      <c r="M79" s="212" t="str">
        <f t="shared" si="6"/>
        <v/>
      </c>
      <c r="N79" s="213" t="str">
        <f t="shared" si="7"/>
        <v/>
      </c>
      <c r="O79" s="214">
        <f t="shared" si="8"/>
        <v>589.63498098859316</v>
      </c>
      <c r="P79" s="214">
        <f t="shared" si="9"/>
        <v>596.19771863117876</v>
      </c>
      <c r="Q79" s="187" t="str">
        <f>IFERROR((VLOOKUP(A79,GM_Table,8,FALSE)-SUMIFS(D:D,A:A,A79,B:B,B79,C:C,C79)),"")</f>
        <v/>
      </c>
      <c r="R79" s="187" t="str">
        <f>IFERROR(CONCATENATE(VLOOKUP(A79,GM_Table,12,FALSE)," ",(VLOOKUP(A79,GM_Table,13,FALSE))),"")</f>
        <v/>
      </c>
      <c r="S79" s="203"/>
      <c r="T79" s="203"/>
      <c r="U79" s="203"/>
      <c r="V79" s="203"/>
      <c r="W79" s="203"/>
      <c r="X79" s="203"/>
    </row>
    <row r="80" spans="1:24" s="204" customFormat="1" x14ac:dyDescent="0.25">
      <c r="A80" s="210" t="s">
        <v>960</v>
      </c>
      <c r="B80" s="210" t="s">
        <v>427</v>
      </c>
      <c r="C80" s="210" t="s">
        <v>2213</v>
      </c>
      <c r="D80" s="211">
        <v>3.27</v>
      </c>
      <c r="E80" s="211">
        <v>1950.46</v>
      </c>
      <c r="F80" s="211">
        <v>1938</v>
      </c>
      <c r="G80" s="198">
        <v>0</v>
      </c>
      <c r="H80" s="199">
        <v>0</v>
      </c>
      <c r="I80" s="199">
        <v>0</v>
      </c>
      <c r="J80" s="186" t="b">
        <f>IF(ISBLANK(CertifiedCrop[[#This Row],[1. Identifiant interne d’exploitation agricole*]]),"",IF(ISERROR(MATCH(CertifiedCrop[[#This Row],[1. Identifiant interne d’exploitation agricole*]],GroupMember[1. Identifiant interne d’exploitation agricole*],0)),FALSE,TRUE))</f>
        <v>1</v>
      </c>
      <c r="K80" s="186" t="b">
        <f t="array" ref="K80">IF(ISBLANK(CertifiedCrop[[#This Row],[2. Produit agricole certifié*]]),"",IF(ISERROR(MATCH(1,(#REF!=CertifiedCrop[[#This Row],[2. Produit agricole certifié*]])*(#REF!=CertifiedCrop[[#This Row],[3. Variété**]]),0)),FALSE,TRUE))</f>
        <v>0</v>
      </c>
      <c r="L80" s="212" t="str">
        <f t="shared" si="5"/>
        <v/>
      </c>
      <c r="M80" s="212" t="str">
        <f t="shared" si="6"/>
        <v/>
      </c>
      <c r="N80" s="213" t="str">
        <f t="shared" si="7"/>
        <v/>
      </c>
      <c r="O80" s="214">
        <f t="shared" si="8"/>
        <v>596.47094801223238</v>
      </c>
      <c r="P80" s="214">
        <f t="shared" si="9"/>
        <v>592.66055045871565</v>
      </c>
      <c r="Q80" s="187" t="str">
        <f>IFERROR((VLOOKUP(A80,GM_Table,8,FALSE)-SUMIFS(D:D,A:A,A80,B:B,B80,C:C,C80)),"")</f>
        <v/>
      </c>
      <c r="R80" s="187" t="str">
        <f>IFERROR(CONCATENATE(VLOOKUP(A80,GM_Table,12,FALSE)," ",(VLOOKUP(A80,GM_Table,13,FALSE))),"")</f>
        <v/>
      </c>
      <c r="S80" s="203"/>
      <c r="T80" s="203"/>
      <c r="U80" s="203"/>
      <c r="V80" s="203"/>
      <c r="W80" s="203"/>
      <c r="X80" s="203"/>
    </row>
    <row r="81" spans="1:24" s="204" customFormat="1" x14ac:dyDescent="0.25">
      <c r="A81" s="210" t="s">
        <v>964</v>
      </c>
      <c r="B81" s="210" t="s">
        <v>427</v>
      </c>
      <c r="C81" s="210" t="s">
        <v>2213</v>
      </c>
      <c r="D81" s="211">
        <v>0.33</v>
      </c>
      <c r="E81" s="211">
        <v>190.34</v>
      </c>
      <c r="F81" s="211">
        <v>198</v>
      </c>
      <c r="G81" s="198">
        <v>0</v>
      </c>
      <c r="H81" s="199">
        <v>0</v>
      </c>
      <c r="I81" s="199">
        <v>0</v>
      </c>
      <c r="J81" s="186" t="b">
        <f>IF(ISBLANK(CertifiedCrop[[#This Row],[1. Identifiant interne d’exploitation agricole*]]),"",IF(ISERROR(MATCH(CertifiedCrop[[#This Row],[1. Identifiant interne d’exploitation agricole*]],GroupMember[1. Identifiant interne d’exploitation agricole*],0)),FALSE,TRUE))</f>
        <v>1</v>
      </c>
      <c r="K81" s="186" t="b">
        <f t="array" ref="K81">IF(ISBLANK(CertifiedCrop[[#This Row],[2. Produit agricole certifié*]]),"",IF(ISERROR(MATCH(1,(#REF!=CertifiedCrop[[#This Row],[2. Produit agricole certifié*]])*(#REF!=CertifiedCrop[[#This Row],[3. Variété**]]),0)),FALSE,TRUE))</f>
        <v>0</v>
      </c>
      <c r="L81" s="212" t="str">
        <f t="shared" si="5"/>
        <v/>
      </c>
      <c r="M81" s="212" t="str">
        <f t="shared" si="6"/>
        <v/>
      </c>
      <c r="N81" s="213" t="str">
        <f t="shared" si="7"/>
        <v/>
      </c>
      <c r="O81" s="214">
        <f t="shared" si="8"/>
        <v>576.78787878787875</v>
      </c>
      <c r="P81" s="214">
        <f t="shared" si="9"/>
        <v>600</v>
      </c>
      <c r="Q81" s="187" t="str">
        <f>IFERROR((VLOOKUP(A81,GM_Table,8,FALSE)-SUMIFS(D:D,A:A,A81,B:B,B81,C:C,C81)),"")</f>
        <v/>
      </c>
      <c r="R81" s="187" t="str">
        <f>IFERROR(CONCATENATE(VLOOKUP(A81,GM_Table,12,FALSE)," ",(VLOOKUP(A81,GM_Table,13,FALSE))),"")</f>
        <v/>
      </c>
      <c r="S81" s="203"/>
      <c r="T81" s="203"/>
      <c r="U81" s="203"/>
      <c r="V81" s="203"/>
      <c r="W81" s="203"/>
      <c r="X81" s="203"/>
    </row>
    <row r="82" spans="1:24" s="204" customFormat="1" x14ac:dyDescent="0.25">
      <c r="A82" s="210" t="s">
        <v>967</v>
      </c>
      <c r="B82" s="210" t="s">
        <v>427</v>
      </c>
      <c r="C82" s="210" t="s">
        <v>2213</v>
      </c>
      <c r="D82" s="211">
        <v>1.48</v>
      </c>
      <c r="E82" s="211">
        <v>907.45680000000004</v>
      </c>
      <c r="F82" s="211">
        <v>925</v>
      </c>
      <c r="G82" s="198">
        <v>0</v>
      </c>
      <c r="H82" s="199">
        <v>0</v>
      </c>
      <c r="I82" s="199">
        <v>0</v>
      </c>
      <c r="J82" s="186" t="b">
        <f>IF(ISBLANK(CertifiedCrop[[#This Row],[1. Identifiant interne d’exploitation agricole*]]),"",IF(ISERROR(MATCH(CertifiedCrop[[#This Row],[1. Identifiant interne d’exploitation agricole*]],GroupMember[1. Identifiant interne d’exploitation agricole*],0)),FALSE,TRUE))</f>
        <v>1</v>
      </c>
      <c r="K82" s="186" t="b">
        <f t="array" ref="K82">IF(ISBLANK(CertifiedCrop[[#This Row],[2. Produit agricole certifié*]]),"",IF(ISERROR(MATCH(1,(#REF!=CertifiedCrop[[#This Row],[2. Produit agricole certifié*]])*(#REF!=CertifiedCrop[[#This Row],[3. Variété**]]),0)),FALSE,TRUE))</f>
        <v>0</v>
      </c>
      <c r="L82" s="212" t="str">
        <f t="shared" si="5"/>
        <v/>
      </c>
      <c r="M82" s="212" t="str">
        <f t="shared" si="6"/>
        <v/>
      </c>
      <c r="N82" s="213" t="str">
        <f t="shared" si="7"/>
        <v/>
      </c>
      <c r="O82" s="214">
        <f t="shared" si="8"/>
        <v>613.14648648648654</v>
      </c>
      <c r="P82" s="214">
        <f t="shared" si="9"/>
        <v>625</v>
      </c>
      <c r="Q82" s="187" t="str">
        <f>IFERROR((VLOOKUP(A82,GM_Table,8,FALSE)-SUMIFS(D:D,A:A,A82,B:B,B82,C:C,C82)),"")</f>
        <v/>
      </c>
      <c r="R82" s="187" t="str">
        <f>IFERROR(CONCATENATE(VLOOKUP(A82,GM_Table,12,FALSE)," ",(VLOOKUP(A82,GM_Table,13,FALSE))),"")</f>
        <v/>
      </c>
      <c r="S82" s="203"/>
      <c r="T82" s="203"/>
      <c r="U82" s="203"/>
      <c r="V82" s="203"/>
      <c r="W82" s="203"/>
      <c r="X82" s="203"/>
    </row>
    <row r="83" spans="1:24" s="204" customFormat="1" x14ac:dyDescent="0.25">
      <c r="A83" s="210" t="s">
        <v>970</v>
      </c>
      <c r="B83" s="210" t="s">
        <v>427</v>
      </c>
      <c r="C83" s="210" t="s">
        <v>2213</v>
      </c>
      <c r="D83" s="211">
        <v>3.61</v>
      </c>
      <c r="E83" s="211">
        <v>2140.7800000000002</v>
      </c>
      <c r="F83" s="211">
        <v>2160</v>
      </c>
      <c r="G83" s="198">
        <v>0</v>
      </c>
      <c r="H83" s="199">
        <v>0</v>
      </c>
      <c r="I83" s="199">
        <v>0</v>
      </c>
      <c r="J83" s="186" t="b">
        <f>IF(ISBLANK(CertifiedCrop[[#This Row],[1. Identifiant interne d’exploitation agricole*]]),"",IF(ISERROR(MATCH(CertifiedCrop[[#This Row],[1. Identifiant interne d’exploitation agricole*]],GroupMember[1. Identifiant interne d’exploitation agricole*],0)),FALSE,TRUE))</f>
        <v>1</v>
      </c>
      <c r="K83" s="186" t="b">
        <f t="array" ref="K83">IF(ISBLANK(CertifiedCrop[[#This Row],[2. Produit agricole certifié*]]),"",IF(ISERROR(MATCH(1,(#REF!=CertifiedCrop[[#This Row],[2. Produit agricole certifié*]])*(#REF!=CertifiedCrop[[#This Row],[3. Variété**]]),0)),FALSE,TRUE))</f>
        <v>0</v>
      </c>
      <c r="L83" s="212" t="str">
        <f t="shared" si="5"/>
        <v/>
      </c>
      <c r="M83" s="212" t="str">
        <f t="shared" si="6"/>
        <v/>
      </c>
      <c r="N83" s="213" t="str">
        <f t="shared" si="7"/>
        <v/>
      </c>
      <c r="O83" s="214">
        <f t="shared" si="8"/>
        <v>593.01385041551259</v>
      </c>
      <c r="P83" s="214">
        <f t="shared" si="9"/>
        <v>598.3379501385042</v>
      </c>
      <c r="Q83" s="187" t="str">
        <f>IFERROR((VLOOKUP(A83,GM_Table,8,FALSE)-SUMIFS(D:D,A:A,A83,B:B,B83,C:C,C83)),"")</f>
        <v/>
      </c>
      <c r="R83" s="187" t="str">
        <f>IFERROR(CONCATENATE(VLOOKUP(A83,GM_Table,12,FALSE)," ",(VLOOKUP(A83,GM_Table,13,FALSE))),"")</f>
        <v/>
      </c>
      <c r="S83" s="203"/>
      <c r="T83" s="203"/>
      <c r="U83" s="203"/>
      <c r="V83" s="203"/>
      <c r="W83" s="203"/>
      <c r="X83" s="203"/>
    </row>
    <row r="84" spans="1:24" s="204" customFormat="1" x14ac:dyDescent="0.25">
      <c r="A84" s="210" t="s">
        <v>973</v>
      </c>
      <c r="B84" s="210" t="s">
        <v>427</v>
      </c>
      <c r="C84" s="210" t="s">
        <v>2213</v>
      </c>
      <c r="D84" s="211">
        <v>1.95</v>
      </c>
      <c r="E84" s="211">
        <v>1150.0999999999999</v>
      </c>
      <c r="F84" s="211">
        <v>1154</v>
      </c>
      <c r="G84" s="198">
        <v>0</v>
      </c>
      <c r="H84" s="199">
        <v>0</v>
      </c>
      <c r="I84" s="199">
        <v>0</v>
      </c>
      <c r="J84" s="186" t="b">
        <f>IF(ISBLANK(CertifiedCrop[[#This Row],[1. Identifiant interne d’exploitation agricole*]]),"",IF(ISERROR(MATCH(CertifiedCrop[[#This Row],[1. Identifiant interne d’exploitation agricole*]],GroupMember[1. Identifiant interne d’exploitation agricole*],0)),FALSE,TRUE))</f>
        <v>1</v>
      </c>
      <c r="K84" s="186" t="b">
        <f t="array" ref="K84">IF(ISBLANK(CertifiedCrop[[#This Row],[2. Produit agricole certifié*]]),"",IF(ISERROR(MATCH(1,(#REF!=CertifiedCrop[[#This Row],[2. Produit agricole certifié*]])*(#REF!=CertifiedCrop[[#This Row],[3. Variété**]]),0)),FALSE,TRUE))</f>
        <v>0</v>
      </c>
      <c r="L84" s="212" t="str">
        <f t="shared" si="5"/>
        <v/>
      </c>
      <c r="M84" s="212" t="str">
        <f t="shared" si="6"/>
        <v/>
      </c>
      <c r="N84" s="213" t="str">
        <f t="shared" si="7"/>
        <v/>
      </c>
      <c r="O84" s="214">
        <f t="shared" si="8"/>
        <v>589.79487179487171</v>
      </c>
      <c r="P84" s="214">
        <f t="shared" si="9"/>
        <v>591.79487179487182</v>
      </c>
      <c r="Q84" s="187" t="str">
        <f>IFERROR((VLOOKUP(A84,GM_Table,8,FALSE)-SUMIFS(D:D,A:A,A84,B:B,B84,C:C,C84)),"")</f>
        <v/>
      </c>
      <c r="R84" s="187" t="str">
        <f>IFERROR(CONCATENATE(VLOOKUP(A84,GM_Table,12,FALSE)," ",(VLOOKUP(A84,GM_Table,13,FALSE))),"")</f>
        <v/>
      </c>
      <c r="S84" s="203"/>
      <c r="T84" s="203"/>
      <c r="U84" s="203"/>
      <c r="V84" s="203"/>
      <c r="W84" s="203"/>
      <c r="X84" s="203"/>
    </row>
    <row r="85" spans="1:24" s="204" customFormat="1" x14ac:dyDescent="0.25">
      <c r="A85" s="210" t="s">
        <v>976</v>
      </c>
      <c r="B85" s="210" t="s">
        <v>427</v>
      </c>
      <c r="C85" s="210" t="s">
        <v>2213</v>
      </c>
      <c r="D85" s="211">
        <v>2.2400000000000002</v>
      </c>
      <c r="E85" s="211">
        <v>1321.52</v>
      </c>
      <c r="F85" s="211">
        <v>1330</v>
      </c>
      <c r="G85" s="198">
        <v>0</v>
      </c>
      <c r="H85" s="199">
        <v>0</v>
      </c>
      <c r="I85" s="199">
        <v>0</v>
      </c>
      <c r="J85" s="186" t="b">
        <f>IF(ISBLANK(CertifiedCrop[[#This Row],[1. Identifiant interne d’exploitation agricole*]]),"",IF(ISERROR(MATCH(CertifiedCrop[[#This Row],[1. Identifiant interne d’exploitation agricole*]],GroupMember[1. Identifiant interne d’exploitation agricole*],0)),FALSE,TRUE))</f>
        <v>1</v>
      </c>
      <c r="K85" s="186" t="b">
        <f t="array" ref="K85">IF(ISBLANK(CertifiedCrop[[#This Row],[2. Produit agricole certifié*]]),"",IF(ISERROR(MATCH(1,(#REF!=CertifiedCrop[[#This Row],[2. Produit agricole certifié*]])*(#REF!=CertifiedCrop[[#This Row],[3. Variété**]]),0)),FALSE,TRUE))</f>
        <v>0</v>
      </c>
      <c r="L85" s="212" t="str">
        <f t="shared" si="5"/>
        <v/>
      </c>
      <c r="M85" s="212" t="str">
        <f t="shared" si="6"/>
        <v/>
      </c>
      <c r="N85" s="213" t="str">
        <f t="shared" si="7"/>
        <v/>
      </c>
      <c r="O85" s="214">
        <f t="shared" si="8"/>
        <v>589.96428571428567</v>
      </c>
      <c r="P85" s="214">
        <f t="shared" si="9"/>
        <v>593.75</v>
      </c>
      <c r="Q85" s="187" t="str">
        <f>IFERROR((VLOOKUP(A85,GM_Table,8,FALSE)-SUMIFS(D:D,A:A,A85,B:B,B85,C:C,C85)),"")</f>
        <v/>
      </c>
      <c r="R85" s="187" t="str">
        <f>IFERROR(CONCATENATE(VLOOKUP(A85,GM_Table,12,FALSE)," ",(VLOOKUP(A85,GM_Table,13,FALSE))),"")</f>
        <v/>
      </c>
      <c r="S85" s="203"/>
      <c r="T85" s="203"/>
      <c r="U85" s="203"/>
      <c r="V85" s="203"/>
      <c r="W85" s="203"/>
      <c r="X85" s="203"/>
    </row>
    <row r="86" spans="1:24" s="204" customFormat="1" x14ac:dyDescent="0.25">
      <c r="A86" s="210" t="s">
        <v>980</v>
      </c>
      <c r="B86" s="210" t="s">
        <v>427</v>
      </c>
      <c r="C86" s="210" t="s">
        <v>2213</v>
      </c>
      <c r="D86" s="211">
        <v>1.6</v>
      </c>
      <c r="E86" s="211">
        <v>941.8</v>
      </c>
      <c r="F86" s="211">
        <v>956</v>
      </c>
      <c r="G86" s="198">
        <v>0</v>
      </c>
      <c r="H86" s="199">
        <v>0</v>
      </c>
      <c r="I86" s="199">
        <v>0</v>
      </c>
      <c r="J86" s="186" t="b">
        <f>IF(ISBLANK(CertifiedCrop[[#This Row],[1. Identifiant interne d’exploitation agricole*]]),"",IF(ISERROR(MATCH(CertifiedCrop[[#This Row],[1. Identifiant interne d’exploitation agricole*]],GroupMember[1. Identifiant interne d’exploitation agricole*],0)),FALSE,TRUE))</f>
        <v>1</v>
      </c>
      <c r="K86" s="186" t="b">
        <f t="array" ref="K86">IF(ISBLANK(CertifiedCrop[[#This Row],[2. Produit agricole certifié*]]),"",IF(ISERROR(MATCH(1,(#REF!=CertifiedCrop[[#This Row],[2. Produit agricole certifié*]])*(#REF!=CertifiedCrop[[#This Row],[3. Variété**]]),0)),FALSE,TRUE))</f>
        <v>0</v>
      </c>
      <c r="L86" s="212" t="str">
        <f t="shared" si="5"/>
        <v/>
      </c>
      <c r="M86" s="212" t="str">
        <f t="shared" si="6"/>
        <v/>
      </c>
      <c r="N86" s="213" t="str">
        <f t="shared" si="7"/>
        <v/>
      </c>
      <c r="O86" s="214">
        <f t="shared" si="8"/>
        <v>588.62499999999989</v>
      </c>
      <c r="P86" s="214">
        <f t="shared" si="9"/>
        <v>597.5</v>
      </c>
      <c r="Q86" s="187" t="str">
        <f>IFERROR((VLOOKUP(A86,GM_Table,8,FALSE)-SUMIFS(D:D,A:A,A86,B:B,B86,C:C,C86)),"")</f>
        <v/>
      </c>
      <c r="R86" s="187" t="str">
        <f>IFERROR(CONCATENATE(VLOOKUP(A86,GM_Table,12,FALSE)," ",(VLOOKUP(A86,GM_Table,13,FALSE))),"")</f>
        <v/>
      </c>
      <c r="S86" s="203"/>
      <c r="T86" s="203"/>
      <c r="U86" s="203"/>
      <c r="V86" s="203"/>
      <c r="W86" s="203"/>
      <c r="X86" s="203"/>
    </row>
    <row r="87" spans="1:24" s="204" customFormat="1" x14ac:dyDescent="0.25">
      <c r="A87" s="210" t="s">
        <v>983</v>
      </c>
      <c r="B87" s="210" t="s">
        <v>427</v>
      </c>
      <c r="C87" s="210" t="s">
        <v>2213</v>
      </c>
      <c r="D87" s="211">
        <v>0.52</v>
      </c>
      <c r="E87" s="211">
        <v>300.95999999999998</v>
      </c>
      <c r="F87" s="211">
        <v>312</v>
      </c>
      <c r="G87" s="198">
        <v>0</v>
      </c>
      <c r="H87" s="199">
        <v>0</v>
      </c>
      <c r="I87" s="199">
        <v>0</v>
      </c>
      <c r="J87" s="186" t="b">
        <f>IF(ISBLANK(CertifiedCrop[[#This Row],[1. Identifiant interne d’exploitation agricole*]]),"",IF(ISERROR(MATCH(CertifiedCrop[[#This Row],[1. Identifiant interne d’exploitation agricole*]],GroupMember[1. Identifiant interne d’exploitation agricole*],0)),FALSE,TRUE))</f>
        <v>1</v>
      </c>
      <c r="K87" s="186" t="b">
        <f t="array" ref="K87">IF(ISBLANK(CertifiedCrop[[#This Row],[2. Produit agricole certifié*]]),"",IF(ISERROR(MATCH(1,(#REF!=CertifiedCrop[[#This Row],[2. Produit agricole certifié*]])*(#REF!=CertifiedCrop[[#This Row],[3. Variété**]]),0)),FALSE,TRUE))</f>
        <v>0</v>
      </c>
      <c r="L87" s="212" t="str">
        <f t="shared" si="5"/>
        <v/>
      </c>
      <c r="M87" s="212" t="str">
        <f t="shared" si="6"/>
        <v/>
      </c>
      <c r="N87" s="213" t="str">
        <f t="shared" si="7"/>
        <v/>
      </c>
      <c r="O87" s="214">
        <f t="shared" si="8"/>
        <v>578.76923076923072</v>
      </c>
      <c r="P87" s="214">
        <f t="shared" si="9"/>
        <v>600</v>
      </c>
      <c r="Q87" s="187" t="str">
        <f>IFERROR((VLOOKUP(A87,GM_Table,8,FALSE)-SUMIFS(D:D,A:A,A87,B:B,B87,C:C,C87)),"")</f>
        <v/>
      </c>
      <c r="R87" s="187" t="str">
        <f>IFERROR(CONCATENATE(VLOOKUP(A87,GM_Table,12,FALSE)," ",(VLOOKUP(A87,GM_Table,13,FALSE))),"")</f>
        <v/>
      </c>
      <c r="S87" s="203"/>
      <c r="T87" s="203"/>
      <c r="U87" s="203"/>
      <c r="V87" s="203"/>
      <c r="W87" s="203"/>
      <c r="X87" s="203"/>
    </row>
    <row r="88" spans="1:24" s="204" customFormat="1" x14ac:dyDescent="0.25">
      <c r="A88" s="210" t="s">
        <v>985</v>
      </c>
      <c r="B88" s="210" t="s">
        <v>427</v>
      </c>
      <c r="C88" s="210" t="s">
        <v>2213</v>
      </c>
      <c r="D88" s="211">
        <v>2.38</v>
      </c>
      <c r="E88" s="211">
        <v>1410.24</v>
      </c>
      <c r="F88" s="211">
        <v>1421</v>
      </c>
      <c r="G88" s="198">
        <v>0</v>
      </c>
      <c r="H88" s="199">
        <v>0</v>
      </c>
      <c r="I88" s="199">
        <v>0</v>
      </c>
      <c r="J88" s="186" t="b">
        <f>IF(ISBLANK(CertifiedCrop[[#This Row],[1. Identifiant interne d’exploitation agricole*]]),"",IF(ISERROR(MATCH(CertifiedCrop[[#This Row],[1. Identifiant interne d’exploitation agricole*]],GroupMember[1. Identifiant interne d’exploitation agricole*],0)),FALSE,TRUE))</f>
        <v>1</v>
      </c>
      <c r="K88" s="186" t="b">
        <f t="array" ref="K88">IF(ISBLANK(CertifiedCrop[[#This Row],[2. Produit agricole certifié*]]),"",IF(ISERROR(MATCH(1,(#REF!=CertifiedCrop[[#This Row],[2. Produit agricole certifié*]])*(#REF!=CertifiedCrop[[#This Row],[3. Variété**]]),0)),FALSE,TRUE))</f>
        <v>0</v>
      </c>
      <c r="L88" s="212" t="str">
        <f t="shared" si="5"/>
        <v/>
      </c>
      <c r="M88" s="212" t="str">
        <f t="shared" si="6"/>
        <v/>
      </c>
      <c r="N88" s="213" t="str">
        <f t="shared" si="7"/>
        <v/>
      </c>
      <c r="O88" s="214">
        <f t="shared" si="8"/>
        <v>592.53781512605042</v>
      </c>
      <c r="P88" s="214">
        <f t="shared" si="9"/>
        <v>597.05882352941182</v>
      </c>
      <c r="Q88" s="187" t="str">
        <f>IFERROR((VLOOKUP(A88,GM_Table,8,FALSE)-SUMIFS(D:D,A:A,A88,B:B,B88,C:C,C88)),"")</f>
        <v/>
      </c>
      <c r="R88" s="187" t="str">
        <f>IFERROR(CONCATENATE(VLOOKUP(A88,GM_Table,12,FALSE)," ",(VLOOKUP(A88,GM_Table,13,FALSE))),"")</f>
        <v/>
      </c>
      <c r="S88" s="203"/>
      <c r="T88" s="203"/>
      <c r="U88" s="203"/>
      <c r="V88" s="203"/>
      <c r="W88" s="203"/>
      <c r="X88" s="203"/>
    </row>
    <row r="89" spans="1:24" s="204" customFormat="1" x14ac:dyDescent="0.25">
      <c r="A89" s="210" t="s">
        <v>989</v>
      </c>
      <c r="B89" s="210" t="s">
        <v>427</v>
      </c>
      <c r="C89" s="210" t="s">
        <v>2213</v>
      </c>
      <c r="D89" s="211">
        <v>3.7</v>
      </c>
      <c r="E89" s="211">
        <v>2079.4</v>
      </c>
      <c r="F89" s="211">
        <v>2079.4</v>
      </c>
      <c r="G89" s="198">
        <v>0</v>
      </c>
      <c r="H89" s="199">
        <v>0</v>
      </c>
      <c r="I89" s="199">
        <v>0</v>
      </c>
      <c r="J89" s="186" t="b">
        <f>IF(ISBLANK(CertifiedCrop[[#This Row],[1. Identifiant interne d’exploitation agricole*]]),"",IF(ISERROR(MATCH(CertifiedCrop[[#This Row],[1. Identifiant interne d’exploitation agricole*]],GroupMember[1. Identifiant interne d’exploitation agricole*],0)),FALSE,TRUE))</f>
        <v>1</v>
      </c>
      <c r="K89" s="186" t="b">
        <f t="array" ref="K89">IF(ISBLANK(CertifiedCrop[[#This Row],[2. Produit agricole certifié*]]),"",IF(ISERROR(MATCH(1,(#REF!=CertifiedCrop[[#This Row],[2. Produit agricole certifié*]])*(#REF!=CertifiedCrop[[#This Row],[3. Variété**]]),0)),FALSE,TRUE))</f>
        <v>0</v>
      </c>
      <c r="L89" s="212" t="str">
        <f t="shared" si="5"/>
        <v/>
      </c>
      <c r="M89" s="212" t="str">
        <f t="shared" si="6"/>
        <v/>
      </c>
      <c r="N89" s="213" t="str">
        <f t="shared" si="7"/>
        <v/>
      </c>
      <c r="O89" s="214">
        <f t="shared" si="8"/>
        <v>562</v>
      </c>
      <c r="P89" s="214">
        <f t="shared" si="9"/>
        <v>562</v>
      </c>
      <c r="Q89" s="187" t="str">
        <f>IFERROR((VLOOKUP(A89,GM_Table,8,FALSE)-SUMIFS(D:D,A:A,A89,B:B,B89,C:C,C89)),"")</f>
        <v/>
      </c>
      <c r="R89" s="187" t="str">
        <f>IFERROR(CONCATENATE(VLOOKUP(A89,GM_Table,12,FALSE)," ",(VLOOKUP(A89,GM_Table,13,FALSE))),"")</f>
        <v/>
      </c>
      <c r="S89" s="203"/>
      <c r="T89" s="203"/>
      <c r="U89" s="203"/>
      <c r="V89" s="203"/>
      <c r="W89" s="203"/>
      <c r="X89" s="203"/>
    </row>
    <row r="90" spans="1:24" s="204" customFormat="1" x14ac:dyDescent="0.25">
      <c r="A90" s="210" t="s">
        <v>992</v>
      </c>
      <c r="B90" s="210" t="s">
        <v>427</v>
      </c>
      <c r="C90" s="210" t="s">
        <v>2213</v>
      </c>
      <c r="D90" s="211">
        <v>2.96</v>
      </c>
      <c r="E90" s="211">
        <v>1663.52</v>
      </c>
      <c r="F90" s="211">
        <v>1663.52</v>
      </c>
      <c r="G90" s="198">
        <v>0</v>
      </c>
      <c r="H90" s="199">
        <v>0</v>
      </c>
      <c r="I90" s="199">
        <v>0</v>
      </c>
      <c r="J90" s="186" t="b">
        <f>IF(ISBLANK(CertifiedCrop[[#This Row],[1. Identifiant interne d’exploitation agricole*]]),"",IF(ISERROR(MATCH(CertifiedCrop[[#This Row],[1. Identifiant interne d’exploitation agricole*]],GroupMember[1. Identifiant interne d’exploitation agricole*],0)),FALSE,TRUE))</f>
        <v>1</v>
      </c>
      <c r="K90" s="186" t="b">
        <f t="array" ref="K90">IF(ISBLANK(CertifiedCrop[[#This Row],[2. Produit agricole certifié*]]),"",IF(ISERROR(MATCH(1,(#REF!=CertifiedCrop[[#This Row],[2. Produit agricole certifié*]])*(#REF!=CertifiedCrop[[#This Row],[3. Variété**]]),0)),FALSE,TRUE))</f>
        <v>0</v>
      </c>
      <c r="L90" s="212" t="str">
        <f t="shared" si="5"/>
        <v/>
      </c>
      <c r="M90" s="212" t="str">
        <f t="shared" si="6"/>
        <v/>
      </c>
      <c r="N90" s="213" t="str">
        <f t="shared" si="7"/>
        <v/>
      </c>
      <c r="O90" s="214">
        <f t="shared" si="8"/>
        <v>562</v>
      </c>
      <c r="P90" s="214">
        <f t="shared" si="9"/>
        <v>562</v>
      </c>
      <c r="Q90" s="187" t="str">
        <f>IFERROR((VLOOKUP(A90,GM_Table,8,FALSE)-SUMIFS(D:D,A:A,A90,B:B,B90,C:C,C90)),"")</f>
        <v/>
      </c>
      <c r="R90" s="187" t="str">
        <f>IFERROR(CONCATENATE(VLOOKUP(A90,GM_Table,12,FALSE)," ",(VLOOKUP(A90,GM_Table,13,FALSE))),"")</f>
        <v/>
      </c>
      <c r="S90" s="203"/>
      <c r="T90" s="203"/>
      <c r="U90" s="203"/>
      <c r="V90" s="203"/>
      <c r="W90" s="203"/>
      <c r="X90" s="203"/>
    </row>
    <row r="91" spans="1:24" s="204" customFormat="1" x14ac:dyDescent="0.25">
      <c r="A91" s="210" t="s">
        <v>996</v>
      </c>
      <c r="B91" s="210" t="s">
        <v>427</v>
      </c>
      <c r="C91" s="210" t="s">
        <v>2213</v>
      </c>
      <c r="D91" s="211">
        <v>4.29</v>
      </c>
      <c r="E91" s="211">
        <v>2410.98</v>
      </c>
      <c r="F91" s="211">
        <v>2410.98</v>
      </c>
      <c r="G91" s="198">
        <v>0</v>
      </c>
      <c r="H91" s="199">
        <v>0</v>
      </c>
      <c r="I91" s="199">
        <v>0</v>
      </c>
      <c r="J91" s="186" t="b">
        <f>IF(ISBLANK(CertifiedCrop[[#This Row],[1. Identifiant interne d’exploitation agricole*]]),"",IF(ISERROR(MATCH(CertifiedCrop[[#This Row],[1. Identifiant interne d’exploitation agricole*]],GroupMember[1. Identifiant interne d’exploitation agricole*],0)),FALSE,TRUE))</f>
        <v>1</v>
      </c>
      <c r="K91" s="186" t="b">
        <f t="array" ref="K91">IF(ISBLANK(CertifiedCrop[[#This Row],[2. Produit agricole certifié*]]),"",IF(ISERROR(MATCH(1,(#REF!=CertifiedCrop[[#This Row],[2. Produit agricole certifié*]])*(#REF!=CertifiedCrop[[#This Row],[3. Variété**]]),0)),FALSE,TRUE))</f>
        <v>0</v>
      </c>
      <c r="L91" s="212" t="str">
        <f t="shared" si="5"/>
        <v/>
      </c>
      <c r="M91" s="212" t="str">
        <f t="shared" si="6"/>
        <v/>
      </c>
      <c r="N91" s="213" t="str">
        <f t="shared" si="7"/>
        <v/>
      </c>
      <c r="O91" s="214">
        <f t="shared" si="8"/>
        <v>562</v>
      </c>
      <c r="P91" s="214">
        <f t="shared" si="9"/>
        <v>562</v>
      </c>
      <c r="Q91" s="187" t="str">
        <f>IFERROR((VLOOKUP(A91,GM_Table,8,FALSE)-SUMIFS(D:D,A:A,A91,B:B,B91,C:C,C91)),"")</f>
        <v/>
      </c>
      <c r="R91" s="187" t="str">
        <f>IFERROR(CONCATENATE(VLOOKUP(A91,GM_Table,12,FALSE)," ",(VLOOKUP(A91,GM_Table,13,FALSE))),"")</f>
        <v/>
      </c>
      <c r="S91" s="203"/>
      <c r="T91" s="203"/>
      <c r="U91" s="203"/>
      <c r="V91" s="203"/>
      <c r="W91" s="203"/>
      <c r="X91" s="203"/>
    </row>
    <row r="92" spans="1:24" s="204" customFormat="1" x14ac:dyDescent="0.25">
      <c r="A92" s="210" t="s">
        <v>999</v>
      </c>
      <c r="B92" s="210" t="s">
        <v>427</v>
      </c>
      <c r="C92" s="210" t="s">
        <v>2213</v>
      </c>
      <c r="D92" s="211">
        <v>3.51</v>
      </c>
      <c r="E92" s="211">
        <v>1972.62</v>
      </c>
      <c r="F92" s="211">
        <v>1972.62</v>
      </c>
      <c r="G92" s="198">
        <v>0</v>
      </c>
      <c r="H92" s="199">
        <v>0</v>
      </c>
      <c r="I92" s="199">
        <v>0</v>
      </c>
      <c r="J92" s="186" t="b">
        <f>IF(ISBLANK(CertifiedCrop[[#This Row],[1. Identifiant interne d’exploitation agricole*]]),"",IF(ISERROR(MATCH(CertifiedCrop[[#This Row],[1. Identifiant interne d’exploitation agricole*]],GroupMember[1. Identifiant interne d’exploitation agricole*],0)),FALSE,TRUE))</f>
        <v>1</v>
      </c>
      <c r="K92" s="186" t="b">
        <f t="array" ref="K92">IF(ISBLANK(CertifiedCrop[[#This Row],[2. Produit agricole certifié*]]),"",IF(ISERROR(MATCH(1,(#REF!=CertifiedCrop[[#This Row],[2. Produit agricole certifié*]])*(#REF!=CertifiedCrop[[#This Row],[3. Variété**]]),0)),FALSE,TRUE))</f>
        <v>0</v>
      </c>
      <c r="L92" s="212" t="str">
        <f t="shared" si="5"/>
        <v/>
      </c>
      <c r="M92" s="212" t="str">
        <f t="shared" si="6"/>
        <v/>
      </c>
      <c r="N92" s="213" t="str">
        <f t="shared" si="7"/>
        <v/>
      </c>
      <c r="O92" s="214">
        <f t="shared" si="8"/>
        <v>562</v>
      </c>
      <c r="P92" s="214">
        <f t="shared" si="9"/>
        <v>562</v>
      </c>
      <c r="Q92" s="187" t="str">
        <f>IFERROR((VLOOKUP(A92,GM_Table,8,FALSE)-SUMIFS(D:D,A:A,A92,B:B,B92,C:C,C92)),"")</f>
        <v/>
      </c>
      <c r="R92" s="187" t="str">
        <f>IFERROR(CONCATENATE(VLOOKUP(A92,GM_Table,12,FALSE)," ",(VLOOKUP(A92,GM_Table,13,FALSE))),"")</f>
        <v/>
      </c>
      <c r="S92" s="203"/>
      <c r="T92" s="203"/>
      <c r="U92" s="203"/>
      <c r="V92" s="203"/>
      <c r="W92" s="203"/>
      <c r="X92" s="203"/>
    </row>
    <row r="93" spans="1:24" s="204" customFormat="1" x14ac:dyDescent="0.25">
      <c r="A93" s="210" t="s">
        <v>1003</v>
      </c>
      <c r="B93" s="210" t="s">
        <v>427</v>
      </c>
      <c r="C93" s="210" t="s">
        <v>2213</v>
      </c>
      <c r="D93" s="211">
        <v>4.5999999999999996</v>
      </c>
      <c r="E93" s="211">
        <v>2585.1999999999998</v>
      </c>
      <c r="F93" s="211">
        <v>2585.1999999999998</v>
      </c>
      <c r="G93" s="198">
        <v>0</v>
      </c>
      <c r="H93" s="199">
        <v>0</v>
      </c>
      <c r="I93" s="199">
        <v>0</v>
      </c>
      <c r="J93" s="186" t="b">
        <f>IF(ISBLANK(CertifiedCrop[[#This Row],[1. Identifiant interne d’exploitation agricole*]]),"",IF(ISERROR(MATCH(CertifiedCrop[[#This Row],[1. Identifiant interne d’exploitation agricole*]],GroupMember[1. Identifiant interne d’exploitation agricole*],0)),FALSE,TRUE))</f>
        <v>1</v>
      </c>
      <c r="K93" s="186" t="b">
        <f t="array" ref="K93">IF(ISBLANK(CertifiedCrop[[#This Row],[2. Produit agricole certifié*]]),"",IF(ISERROR(MATCH(1,(#REF!=CertifiedCrop[[#This Row],[2. Produit agricole certifié*]])*(#REF!=CertifiedCrop[[#This Row],[3. Variété**]]),0)),FALSE,TRUE))</f>
        <v>0</v>
      </c>
      <c r="L93" s="212" t="str">
        <f t="shared" si="5"/>
        <v/>
      </c>
      <c r="M93" s="212" t="str">
        <f t="shared" si="6"/>
        <v/>
      </c>
      <c r="N93" s="213" t="str">
        <f t="shared" si="7"/>
        <v/>
      </c>
      <c r="O93" s="214">
        <f t="shared" si="8"/>
        <v>562</v>
      </c>
      <c r="P93" s="214">
        <f t="shared" si="9"/>
        <v>562</v>
      </c>
      <c r="Q93" s="187" t="str">
        <f>IFERROR((VLOOKUP(A93,GM_Table,8,FALSE)-SUMIFS(D:D,A:A,A93,B:B,B93,C:C,C93)),"")</f>
        <v/>
      </c>
      <c r="R93" s="187" t="str">
        <f>IFERROR(CONCATENATE(VLOOKUP(A93,GM_Table,12,FALSE)," ",(VLOOKUP(A93,GM_Table,13,FALSE))),"")</f>
        <v/>
      </c>
      <c r="S93" s="203"/>
      <c r="T93" s="203"/>
      <c r="U93" s="203"/>
      <c r="V93" s="203"/>
      <c r="W93" s="203"/>
      <c r="X93" s="203"/>
    </row>
    <row r="94" spans="1:24" s="204" customFormat="1" x14ac:dyDescent="0.25">
      <c r="A94" s="210" t="s">
        <v>1005</v>
      </c>
      <c r="B94" s="210" t="s">
        <v>427</v>
      </c>
      <c r="C94" s="210" t="s">
        <v>2213</v>
      </c>
      <c r="D94" s="211">
        <v>4.4830000000000005</v>
      </c>
      <c r="E94" s="211">
        <v>2519.4460000000004</v>
      </c>
      <c r="F94" s="211">
        <v>2519.4460000000004</v>
      </c>
      <c r="G94" s="198">
        <v>0</v>
      </c>
      <c r="H94" s="199">
        <v>0</v>
      </c>
      <c r="I94" s="199">
        <v>0</v>
      </c>
      <c r="J94" s="186" t="b">
        <f>IF(ISBLANK(CertifiedCrop[[#This Row],[1. Identifiant interne d’exploitation agricole*]]),"",IF(ISERROR(MATCH(CertifiedCrop[[#This Row],[1. Identifiant interne d’exploitation agricole*]],GroupMember[1. Identifiant interne d’exploitation agricole*],0)),FALSE,TRUE))</f>
        <v>1</v>
      </c>
      <c r="K94" s="186" t="b">
        <f t="array" ref="K94">IF(ISBLANK(CertifiedCrop[[#This Row],[2. Produit agricole certifié*]]),"",IF(ISERROR(MATCH(1,(#REF!=CertifiedCrop[[#This Row],[2. Produit agricole certifié*]])*(#REF!=CertifiedCrop[[#This Row],[3. Variété**]]),0)),FALSE,TRUE))</f>
        <v>0</v>
      </c>
      <c r="L94" s="212" t="str">
        <f t="shared" si="5"/>
        <v/>
      </c>
      <c r="M94" s="212" t="str">
        <f t="shared" si="6"/>
        <v/>
      </c>
      <c r="N94" s="213" t="str">
        <f t="shared" si="7"/>
        <v/>
      </c>
      <c r="O94" s="214">
        <f t="shared" si="8"/>
        <v>562</v>
      </c>
      <c r="P94" s="214">
        <f t="shared" si="9"/>
        <v>562</v>
      </c>
      <c r="Q94" s="187" t="str">
        <f>IFERROR((VLOOKUP(A94,GM_Table,8,FALSE)-SUMIFS(D:D,A:A,A94,B:B,B94,C:C,C94)),"")</f>
        <v/>
      </c>
      <c r="R94" s="187" t="str">
        <f>IFERROR(CONCATENATE(VLOOKUP(A94,GM_Table,12,FALSE)," ",(VLOOKUP(A94,GM_Table,13,FALSE))),"")</f>
        <v/>
      </c>
      <c r="S94" s="203"/>
      <c r="T94" s="203"/>
      <c r="U94" s="203"/>
      <c r="V94" s="203"/>
      <c r="W94" s="203"/>
      <c r="X94" s="203"/>
    </row>
    <row r="95" spans="1:24" s="204" customFormat="1" x14ac:dyDescent="0.25">
      <c r="A95" s="210" t="s">
        <v>1008</v>
      </c>
      <c r="B95" s="210" t="s">
        <v>427</v>
      </c>
      <c r="C95" s="210" t="s">
        <v>2213</v>
      </c>
      <c r="D95" s="211">
        <v>5.34</v>
      </c>
      <c r="E95" s="211">
        <v>3001.08</v>
      </c>
      <c r="F95" s="211">
        <v>3001.08</v>
      </c>
      <c r="G95" s="198">
        <v>0</v>
      </c>
      <c r="H95" s="199">
        <v>0</v>
      </c>
      <c r="I95" s="199">
        <v>0</v>
      </c>
      <c r="J95" s="186" t="b">
        <f>IF(ISBLANK(CertifiedCrop[[#This Row],[1. Identifiant interne d’exploitation agricole*]]),"",IF(ISERROR(MATCH(CertifiedCrop[[#This Row],[1. Identifiant interne d’exploitation agricole*]],GroupMember[1. Identifiant interne d’exploitation agricole*],0)),FALSE,TRUE))</f>
        <v>1</v>
      </c>
      <c r="K95" s="186" t="b">
        <f t="array" ref="K95">IF(ISBLANK(CertifiedCrop[[#This Row],[2. Produit agricole certifié*]]),"",IF(ISERROR(MATCH(1,(#REF!=CertifiedCrop[[#This Row],[2. Produit agricole certifié*]])*(#REF!=CertifiedCrop[[#This Row],[3. Variété**]]),0)),FALSE,TRUE))</f>
        <v>0</v>
      </c>
      <c r="L95" s="212" t="str">
        <f t="shared" si="5"/>
        <v/>
      </c>
      <c r="M95" s="212" t="str">
        <f t="shared" si="6"/>
        <v/>
      </c>
      <c r="N95" s="213" t="str">
        <f t="shared" si="7"/>
        <v/>
      </c>
      <c r="O95" s="214">
        <f t="shared" si="8"/>
        <v>562</v>
      </c>
      <c r="P95" s="214">
        <f t="shared" si="9"/>
        <v>562</v>
      </c>
      <c r="Q95" s="187" t="str">
        <f>IFERROR((VLOOKUP(A95,GM_Table,8,FALSE)-SUMIFS(D:D,A:A,A95,B:B,B95,C:C,C95)),"")</f>
        <v/>
      </c>
      <c r="R95" s="187" t="str">
        <f>IFERROR(CONCATENATE(VLOOKUP(A95,GM_Table,12,FALSE)," ",(VLOOKUP(A95,GM_Table,13,FALSE))),"")</f>
        <v/>
      </c>
      <c r="S95" s="203"/>
      <c r="T95" s="203"/>
      <c r="U95" s="203"/>
      <c r="V95" s="203"/>
      <c r="W95" s="203"/>
      <c r="X95" s="203"/>
    </row>
    <row r="96" spans="1:24" s="204" customFormat="1" x14ac:dyDescent="0.25">
      <c r="A96" s="210" t="s">
        <v>1011</v>
      </c>
      <c r="B96" s="210" t="s">
        <v>427</v>
      </c>
      <c r="C96" s="210" t="s">
        <v>2213</v>
      </c>
      <c r="D96" s="211">
        <v>5.35</v>
      </c>
      <c r="E96" s="211">
        <v>3006.7</v>
      </c>
      <c r="F96" s="211">
        <v>3006.7</v>
      </c>
      <c r="G96" s="198">
        <v>0</v>
      </c>
      <c r="H96" s="199">
        <v>0</v>
      </c>
      <c r="I96" s="199">
        <v>0</v>
      </c>
      <c r="J96" s="186" t="b">
        <f>IF(ISBLANK(CertifiedCrop[[#This Row],[1. Identifiant interne d’exploitation agricole*]]),"",IF(ISERROR(MATCH(CertifiedCrop[[#This Row],[1. Identifiant interne d’exploitation agricole*]],GroupMember[1. Identifiant interne d’exploitation agricole*],0)),FALSE,TRUE))</f>
        <v>1</v>
      </c>
      <c r="K96" s="186" t="b">
        <f t="array" ref="K96">IF(ISBLANK(CertifiedCrop[[#This Row],[2. Produit agricole certifié*]]),"",IF(ISERROR(MATCH(1,(#REF!=CertifiedCrop[[#This Row],[2. Produit agricole certifié*]])*(#REF!=CertifiedCrop[[#This Row],[3. Variété**]]),0)),FALSE,TRUE))</f>
        <v>0</v>
      </c>
      <c r="L96" s="212" t="str">
        <f t="shared" si="5"/>
        <v/>
      </c>
      <c r="M96" s="212" t="str">
        <f t="shared" si="6"/>
        <v/>
      </c>
      <c r="N96" s="213" t="str">
        <f t="shared" si="7"/>
        <v/>
      </c>
      <c r="O96" s="214">
        <f t="shared" si="8"/>
        <v>562</v>
      </c>
      <c r="P96" s="214">
        <f t="shared" si="9"/>
        <v>562</v>
      </c>
      <c r="Q96" s="187" t="str">
        <f>IFERROR((VLOOKUP(A96,GM_Table,8,FALSE)-SUMIFS(D:D,A:A,A96,B:B,B96,C:C,C96)),"")</f>
        <v/>
      </c>
      <c r="R96" s="187" t="str">
        <f>IFERROR(CONCATENATE(VLOOKUP(A96,GM_Table,12,FALSE)," ",(VLOOKUP(A96,GM_Table,13,FALSE))),"")</f>
        <v/>
      </c>
      <c r="S96" s="203"/>
      <c r="T96" s="203"/>
      <c r="U96" s="203"/>
      <c r="V96" s="203"/>
      <c r="W96" s="203"/>
      <c r="X96" s="203"/>
    </row>
    <row r="97" spans="1:24" s="204" customFormat="1" x14ac:dyDescent="0.25">
      <c r="A97" s="210" t="s">
        <v>1015</v>
      </c>
      <c r="B97" s="210" t="s">
        <v>427</v>
      </c>
      <c r="C97" s="210" t="s">
        <v>2213</v>
      </c>
      <c r="D97" s="211">
        <v>4.17</v>
      </c>
      <c r="E97" s="211">
        <v>2343.54</v>
      </c>
      <c r="F97" s="211">
        <v>2343.54</v>
      </c>
      <c r="G97" s="198">
        <v>0</v>
      </c>
      <c r="H97" s="199">
        <v>0</v>
      </c>
      <c r="I97" s="199">
        <v>0</v>
      </c>
      <c r="J97" s="186" t="b">
        <f>IF(ISBLANK(CertifiedCrop[[#This Row],[1. Identifiant interne d’exploitation agricole*]]),"",IF(ISERROR(MATCH(CertifiedCrop[[#This Row],[1. Identifiant interne d’exploitation agricole*]],GroupMember[1. Identifiant interne d’exploitation agricole*],0)),FALSE,TRUE))</f>
        <v>1</v>
      </c>
      <c r="K97" s="186" t="b">
        <f t="array" ref="K97">IF(ISBLANK(CertifiedCrop[[#This Row],[2. Produit agricole certifié*]]),"",IF(ISERROR(MATCH(1,(#REF!=CertifiedCrop[[#This Row],[2. Produit agricole certifié*]])*(#REF!=CertifiedCrop[[#This Row],[3. Variété**]]),0)),FALSE,TRUE))</f>
        <v>0</v>
      </c>
      <c r="L97" s="212" t="str">
        <f t="shared" si="5"/>
        <v/>
      </c>
      <c r="M97" s="212" t="str">
        <f t="shared" si="6"/>
        <v/>
      </c>
      <c r="N97" s="213" t="str">
        <f t="shared" si="7"/>
        <v/>
      </c>
      <c r="O97" s="214">
        <f t="shared" si="8"/>
        <v>562</v>
      </c>
      <c r="P97" s="214">
        <f t="shared" si="9"/>
        <v>562</v>
      </c>
      <c r="Q97" s="187" t="str">
        <f>IFERROR((VLOOKUP(A97,GM_Table,8,FALSE)-SUMIFS(D:D,A:A,A97,B:B,B97,C:C,C97)),"")</f>
        <v/>
      </c>
      <c r="R97" s="187" t="str">
        <f>IFERROR(CONCATENATE(VLOOKUP(A97,GM_Table,12,FALSE)," ",(VLOOKUP(A97,GM_Table,13,FALSE))),"")</f>
        <v/>
      </c>
      <c r="S97" s="203"/>
      <c r="T97" s="203"/>
      <c r="U97" s="203"/>
      <c r="V97" s="203"/>
      <c r="W97" s="203"/>
      <c r="X97" s="203"/>
    </row>
    <row r="98" spans="1:24" s="204" customFormat="1" x14ac:dyDescent="0.25">
      <c r="A98" s="210" t="s">
        <v>1018</v>
      </c>
      <c r="B98" s="210" t="s">
        <v>427</v>
      </c>
      <c r="C98" s="210" t="s">
        <v>2213</v>
      </c>
      <c r="D98" s="211">
        <v>4.66</v>
      </c>
      <c r="E98" s="211">
        <v>2618.92</v>
      </c>
      <c r="F98" s="211">
        <v>2618.92</v>
      </c>
      <c r="G98" s="198">
        <v>0</v>
      </c>
      <c r="H98" s="199">
        <v>0</v>
      </c>
      <c r="I98" s="199">
        <v>0</v>
      </c>
      <c r="J98" s="186" t="b">
        <f>IF(ISBLANK(CertifiedCrop[[#This Row],[1. Identifiant interne d’exploitation agricole*]]),"",IF(ISERROR(MATCH(CertifiedCrop[[#This Row],[1. Identifiant interne d’exploitation agricole*]],GroupMember[1. Identifiant interne d’exploitation agricole*],0)),FALSE,TRUE))</f>
        <v>1</v>
      </c>
      <c r="K98" s="186" t="b">
        <f t="array" ref="K98">IF(ISBLANK(CertifiedCrop[[#This Row],[2. Produit agricole certifié*]]),"",IF(ISERROR(MATCH(1,(#REF!=CertifiedCrop[[#This Row],[2. Produit agricole certifié*]])*(#REF!=CertifiedCrop[[#This Row],[3. Variété**]]),0)),FALSE,TRUE))</f>
        <v>0</v>
      </c>
      <c r="L98" s="212" t="str">
        <f t="shared" si="5"/>
        <v/>
      </c>
      <c r="M98" s="212" t="str">
        <f t="shared" si="6"/>
        <v/>
      </c>
      <c r="N98" s="213" t="str">
        <f t="shared" si="7"/>
        <v/>
      </c>
      <c r="O98" s="214">
        <f t="shared" si="8"/>
        <v>562</v>
      </c>
      <c r="P98" s="214">
        <f t="shared" si="9"/>
        <v>562</v>
      </c>
      <c r="Q98" s="187" t="str">
        <f>IFERROR((VLOOKUP(A98,GM_Table,8,FALSE)-SUMIFS(D:D,A:A,A98,B:B,B98,C:C,C98)),"")</f>
        <v/>
      </c>
      <c r="R98" s="187" t="str">
        <f>IFERROR(CONCATENATE(VLOOKUP(A98,GM_Table,12,FALSE)," ",(VLOOKUP(A98,GM_Table,13,FALSE))),"")</f>
        <v/>
      </c>
      <c r="S98" s="203"/>
      <c r="T98" s="203"/>
      <c r="U98" s="203"/>
      <c r="V98" s="203"/>
      <c r="W98" s="203"/>
      <c r="X98" s="203"/>
    </row>
    <row r="99" spans="1:24" s="204" customFormat="1" x14ac:dyDescent="0.25">
      <c r="A99" s="210" t="s">
        <v>1022</v>
      </c>
      <c r="B99" s="210" t="s">
        <v>427</v>
      </c>
      <c r="C99" s="210" t="s">
        <v>2213</v>
      </c>
      <c r="D99" s="211">
        <v>3.4</v>
      </c>
      <c r="E99" s="211">
        <v>1910.8</v>
      </c>
      <c r="F99" s="211">
        <v>1910.8</v>
      </c>
      <c r="G99" s="198">
        <v>0</v>
      </c>
      <c r="H99" s="199">
        <v>0</v>
      </c>
      <c r="I99" s="199">
        <v>0</v>
      </c>
      <c r="J99" s="186" t="b">
        <f>IF(ISBLANK(CertifiedCrop[[#This Row],[1. Identifiant interne d’exploitation agricole*]]),"",IF(ISERROR(MATCH(CertifiedCrop[[#This Row],[1. Identifiant interne d’exploitation agricole*]],GroupMember[1. Identifiant interne d’exploitation agricole*],0)),FALSE,TRUE))</f>
        <v>1</v>
      </c>
      <c r="K99" s="186" t="b">
        <f t="array" ref="K99">IF(ISBLANK(CertifiedCrop[[#This Row],[2. Produit agricole certifié*]]),"",IF(ISERROR(MATCH(1,(#REF!=CertifiedCrop[[#This Row],[2. Produit agricole certifié*]])*(#REF!=CertifiedCrop[[#This Row],[3. Variété**]]),0)),FALSE,TRUE))</f>
        <v>0</v>
      </c>
      <c r="L99" s="212" t="str">
        <f t="shared" si="5"/>
        <v/>
      </c>
      <c r="M99" s="212" t="str">
        <f t="shared" si="6"/>
        <v/>
      </c>
      <c r="N99" s="213" t="str">
        <f t="shared" si="7"/>
        <v/>
      </c>
      <c r="O99" s="214">
        <f t="shared" si="8"/>
        <v>562</v>
      </c>
      <c r="P99" s="214">
        <f t="shared" si="9"/>
        <v>562</v>
      </c>
      <c r="Q99" s="187" t="str">
        <f>IFERROR((VLOOKUP(A99,GM_Table,8,FALSE)-SUMIFS(D:D,A:A,A99,B:B,B99,C:C,C99)),"")</f>
        <v/>
      </c>
      <c r="R99" s="187" t="str">
        <f>IFERROR(CONCATENATE(VLOOKUP(A99,GM_Table,12,FALSE)," ",(VLOOKUP(A99,GM_Table,13,FALSE))),"")</f>
        <v/>
      </c>
      <c r="S99" s="203"/>
      <c r="T99" s="203"/>
      <c r="U99" s="203"/>
      <c r="V99" s="203"/>
      <c r="W99" s="203"/>
      <c r="X99" s="203"/>
    </row>
    <row r="100" spans="1:24" s="204" customFormat="1" x14ac:dyDescent="0.25">
      <c r="A100" s="210" t="s">
        <v>1026</v>
      </c>
      <c r="B100" s="210" t="s">
        <v>427</v>
      </c>
      <c r="C100" s="210" t="s">
        <v>2213</v>
      </c>
      <c r="D100" s="211">
        <v>3.73</v>
      </c>
      <c r="E100" s="211">
        <v>2096.2599999999998</v>
      </c>
      <c r="F100" s="211">
        <v>2096.2599999999998</v>
      </c>
      <c r="G100" s="198">
        <v>0</v>
      </c>
      <c r="H100" s="199">
        <v>0</v>
      </c>
      <c r="I100" s="199">
        <v>0</v>
      </c>
      <c r="J100" s="186" t="b">
        <f>IF(ISBLANK(CertifiedCrop[[#This Row],[1. Identifiant interne d’exploitation agricole*]]),"",IF(ISERROR(MATCH(CertifiedCrop[[#This Row],[1. Identifiant interne d’exploitation agricole*]],GroupMember[1. Identifiant interne d’exploitation agricole*],0)),FALSE,TRUE))</f>
        <v>1</v>
      </c>
      <c r="K100" s="186" t="b">
        <f t="array" ref="K100">IF(ISBLANK(CertifiedCrop[[#This Row],[2. Produit agricole certifié*]]),"",IF(ISERROR(MATCH(1,(#REF!=CertifiedCrop[[#This Row],[2. Produit agricole certifié*]])*(#REF!=CertifiedCrop[[#This Row],[3. Variété**]]),0)),FALSE,TRUE))</f>
        <v>0</v>
      </c>
      <c r="L100" s="212" t="str">
        <f t="shared" si="5"/>
        <v/>
      </c>
      <c r="M100" s="212" t="str">
        <f t="shared" si="6"/>
        <v/>
      </c>
      <c r="N100" s="213" t="str">
        <f t="shared" si="7"/>
        <v/>
      </c>
      <c r="O100" s="214">
        <f t="shared" si="8"/>
        <v>561.99999999999989</v>
      </c>
      <c r="P100" s="214">
        <f t="shared" si="9"/>
        <v>561.99999999999989</v>
      </c>
      <c r="Q100" s="187" t="str">
        <f>IFERROR((VLOOKUP(A100,GM_Table,8,FALSE)-SUMIFS(D:D,A:A,A100,B:B,B100,C:C,C100)),"")</f>
        <v/>
      </c>
      <c r="R100" s="187" t="str">
        <f>IFERROR(CONCATENATE(VLOOKUP(A100,GM_Table,12,FALSE)," ",(VLOOKUP(A100,GM_Table,13,FALSE))),"")</f>
        <v/>
      </c>
      <c r="S100" s="203"/>
      <c r="T100" s="203"/>
      <c r="U100" s="203"/>
      <c r="V100" s="203"/>
      <c r="W100" s="203"/>
      <c r="X100" s="203"/>
    </row>
    <row r="101" spans="1:24" s="204" customFormat="1" x14ac:dyDescent="0.25">
      <c r="A101" s="210" t="s">
        <v>1030</v>
      </c>
      <c r="B101" s="210" t="s">
        <v>427</v>
      </c>
      <c r="C101" s="210" t="s">
        <v>2213</v>
      </c>
      <c r="D101" s="211">
        <v>5.55</v>
      </c>
      <c r="E101" s="211">
        <v>3119.1</v>
      </c>
      <c r="F101" s="211">
        <v>3119.1</v>
      </c>
      <c r="G101" s="198">
        <v>0</v>
      </c>
      <c r="H101" s="199">
        <v>0</v>
      </c>
      <c r="I101" s="199">
        <v>0</v>
      </c>
      <c r="J101" s="186" t="b">
        <f>IF(ISBLANK(CertifiedCrop[[#This Row],[1. Identifiant interne d’exploitation agricole*]]),"",IF(ISERROR(MATCH(CertifiedCrop[[#This Row],[1. Identifiant interne d’exploitation agricole*]],GroupMember[1. Identifiant interne d’exploitation agricole*],0)),FALSE,TRUE))</f>
        <v>1</v>
      </c>
      <c r="K101" s="186" t="b">
        <f t="array" ref="K101">IF(ISBLANK(CertifiedCrop[[#This Row],[2. Produit agricole certifié*]]),"",IF(ISERROR(MATCH(1,(#REF!=CertifiedCrop[[#This Row],[2. Produit agricole certifié*]])*(#REF!=CertifiedCrop[[#This Row],[3. Variété**]]),0)),FALSE,TRUE))</f>
        <v>0</v>
      </c>
      <c r="L101" s="212" t="str">
        <f t="shared" si="5"/>
        <v/>
      </c>
      <c r="M101" s="212" t="str">
        <f t="shared" si="6"/>
        <v/>
      </c>
      <c r="N101" s="213" t="str">
        <f t="shared" si="7"/>
        <v/>
      </c>
      <c r="O101" s="214">
        <f t="shared" si="8"/>
        <v>562</v>
      </c>
      <c r="P101" s="214">
        <f t="shared" si="9"/>
        <v>562</v>
      </c>
      <c r="Q101" s="187" t="str">
        <f>IFERROR((VLOOKUP(A101,GM_Table,8,FALSE)-SUMIFS(D:D,A:A,A101,B:B,B101,C:C,C101)),"")</f>
        <v/>
      </c>
      <c r="R101" s="187" t="str">
        <f>IFERROR(CONCATENATE(VLOOKUP(A101,GM_Table,12,FALSE)," ",(VLOOKUP(A101,GM_Table,13,FALSE))),"")</f>
        <v/>
      </c>
      <c r="S101" s="203"/>
      <c r="T101" s="203"/>
      <c r="U101" s="203"/>
      <c r="V101" s="203"/>
      <c r="W101" s="203"/>
      <c r="X101" s="203"/>
    </row>
    <row r="102" spans="1:24" s="204" customFormat="1" x14ac:dyDescent="0.25">
      <c r="A102" s="210" t="s">
        <v>1035</v>
      </c>
      <c r="B102" s="210" t="s">
        <v>427</v>
      </c>
      <c r="C102" s="210" t="s">
        <v>2213</v>
      </c>
      <c r="D102" s="211">
        <v>4.72</v>
      </c>
      <c r="E102" s="211">
        <v>2652.64</v>
      </c>
      <c r="F102" s="211">
        <v>2652.64</v>
      </c>
      <c r="G102" s="198">
        <v>0</v>
      </c>
      <c r="H102" s="199">
        <v>0</v>
      </c>
      <c r="I102" s="199">
        <v>0</v>
      </c>
      <c r="J102" s="186" t="b">
        <f>IF(ISBLANK(CertifiedCrop[[#This Row],[1. Identifiant interne d’exploitation agricole*]]),"",IF(ISERROR(MATCH(CertifiedCrop[[#This Row],[1. Identifiant interne d’exploitation agricole*]],GroupMember[1. Identifiant interne d’exploitation agricole*],0)),FALSE,TRUE))</f>
        <v>1</v>
      </c>
      <c r="K102" s="186" t="b">
        <f t="array" ref="K102">IF(ISBLANK(CertifiedCrop[[#This Row],[2. Produit agricole certifié*]]),"",IF(ISERROR(MATCH(1,(#REF!=CertifiedCrop[[#This Row],[2. Produit agricole certifié*]])*(#REF!=CertifiedCrop[[#This Row],[3. Variété**]]),0)),FALSE,TRUE))</f>
        <v>0</v>
      </c>
      <c r="L102" s="212" t="str">
        <f t="shared" si="5"/>
        <v/>
      </c>
      <c r="M102" s="212" t="str">
        <f t="shared" si="6"/>
        <v/>
      </c>
      <c r="N102" s="213" t="str">
        <f t="shared" si="7"/>
        <v/>
      </c>
      <c r="O102" s="214">
        <f t="shared" si="8"/>
        <v>562</v>
      </c>
      <c r="P102" s="214">
        <f t="shared" si="9"/>
        <v>562</v>
      </c>
      <c r="Q102" s="187" t="str">
        <f>IFERROR((VLOOKUP(A102,GM_Table,8,FALSE)-SUMIFS(D:D,A:A,A102,B:B,B102,C:C,C102)),"")</f>
        <v/>
      </c>
      <c r="R102" s="187" t="str">
        <f>IFERROR(CONCATENATE(VLOOKUP(A102,GM_Table,12,FALSE)," ",(VLOOKUP(A102,GM_Table,13,FALSE))),"")</f>
        <v/>
      </c>
      <c r="S102" s="203"/>
      <c r="T102" s="203"/>
      <c r="U102" s="203"/>
      <c r="V102" s="203"/>
      <c r="W102" s="203"/>
      <c r="X102" s="203"/>
    </row>
    <row r="103" spans="1:24" s="204" customFormat="1" x14ac:dyDescent="0.25">
      <c r="A103" s="210" t="s">
        <v>1039</v>
      </c>
      <c r="B103" s="210" t="s">
        <v>427</v>
      </c>
      <c r="C103" s="210" t="s">
        <v>2213</v>
      </c>
      <c r="D103" s="211">
        <v>5.4</v>
      </c>
      <c r="E103" s="211">
        <v>3034.8</v>
      </c>
      <c r="F103" s="211">
        <v>3034.8</v>
      </c>
      <c r="G103" s="198">
        <v>0</v>
      </c>
      <c r="H103" s="199">
        <v>0</v>
      </c>
      <c r="I103" s="199">
        <v>0</v>
      </c>
      <c r="J103" s="186" t="b">
        <f>IF(ISBLANK(CertifiedCrop[[#This Row],[1. Identifiant interne d’exploitation agricole*]]),"",IF(ISERROR(MATCH(CertifiedCrop[[#This Row],[1. Identifiant interne d’exploitation agricole*]],GroupMember[1. Identifiant interne d’exploitation agricole*],0)),FALSE,TRUE))</f>
        <v>1</v>
      </c>
      <c r="K103" s="186" t="b">
        <f t="array" ref="K103">IF(ISBLANK(CertifiedCrop[[#This Row],[2. Produit agricole certifié*]]),"",IF(ISERROR(MATCH(1,(#REF!=CertifiedCrop[[#This Row],[2. Produit agricole certifié*]])*(#REF!=CertifiedCrop[[#This Row],[3. Variété**]]),0)),FALSE,TRUE))</f>
        <v>0</v>
      </c>
      <c r="L103" s="212" t="str">
        <f t="shared" si="5"/>
        <v/>
      </c>
      <c r="M103" s="212" t="str">
        <f t="shared" si="6"/>
        <v/>
      </c>
      <c r="N103" s="213" t="str">
        <f t="shared" si="7"/>
        <v/>
      </c>
      <c r="O103" s="214">
        <f t="shared" si="8"/>
        <v>562</v>
      </c>
      <c r="P103" s="214">
        <f t="shared" si="9"/>
        <v>562</v>
      </c>
      <c r="Q103" s="187" t="str">
        <f>IFERROR((VLOOKUP(A103,GM_Table,8,FALSE)-SUMIFS(D:D,A:A,A103,B:B,B103,C:C,C103)),"")</f>
        <v/>
      </c>
      <c r="R103" s="187" t="str">
        <f>IFERROR(CONCATENATE(VLOOKUP(A103,GM_Table,12,FALSE)," ",(VLOOKUP(A103,GM_Table,13,FALSE))),"")</f>
        <v/>
      </c>
      <c r="S103" s="203"/>
      <c r="T103" s="203"/>
      <c r="U103" s="203"/>
      <c r="V103" s="203"/>
      <c r="W103" s="203"/>
      <c r="X103" s="203"/>
    </row>
    <row r="104" spans="1:24" s="204" customFormat="1" x14ac:dyDescent="0.25">
      <c r="A104" s="210" t="s">
        <v>1042</v>
      </c>
      <c r="B104" s="210" t="s">
        <v>427</v>
      </c>
      <c r="C104" s="210" t="s">
        <v>2213</v>
      </c>
      <c r="D104" s="211">
        <v>4.3600000000000003</v>
      </c>
      <c r="E104" s="211">
        <v>2450.3200000000002</v>
      </c>
      <c r="F104" s="211">
        <v>2450.3200000000002</v>
      </c>
      <c r="G104" s="198">
        <v>0</v>
      </c>
      <c r="H104" s="199">
        <v>0</v>
      </c>
      <c r="I104" s="199">
        <v>0</v>
      </c>
      <c r="J104" s="186" t="b">
        <f>IF(ISBLANK(CertifiedCrop[[#This Row],[1. Identifiant interne d’exploitation agricole*]]),"",IF(ISERROR(MATCH(CertifiedCrop[[#This Row],[1. Identifiant interne d’exploitation agricole*]],GroupMember[1. Identifiant interne d’exploitation agricole*],0)),FALSE,TRUE))</f>
        <v>1</v>
      </c>
      <c r="K104" s="186" t="b">
        <f t="array" ref="K104">IF(ISBLANK(CertifiedCrop[[#This Row],[2. Produit agricole certifié*]]),"",IF(ISERROR(MATCH(1,(#REF!=CertifiedCrop[[#This Row],[2. Produit agricole certifié*]])*(#REF!=CertifiedCrop[[#This Row],[3. Variété**]]),0)),FALSE,TRUE))</f>
        <v>0</v>
      </c>
      <c r="L104" s="212" t="str">
        <f t="shared" si="5"/>
        <v/>
      </c>
      <c r="M104" s="212" t="str">
        <f t="shared" si="6"/>
        <v/>
      </c>
      <c r="N104" s="213" t="str">
        <f t="shared" si="7"/>
        <v/>
      </c>
      <c r="O104" s="214">
        <f t="shared" si="8"/>
        <v>562</v>
      </c>
      <c r="P104" s="214">
        <f t="shared" si="9"/>
        <v>562</v>
      </c>
      <c r="Q104" s="187" t="str">
        <f>IFERROR((VLOOKUP(A104,GM_Table,8,FALSE)-SUMIFS(D:D,A:A,A104,B:B,B104,C:C,C104)),"")</f>
        <v/>
      </c>
      <c r="R104" s="187" t="str">
        <f>IFERROR(CONCATENATE(VLOOKUP(A104,GM_Table,12,FALSE)," ",(VLOOKUP(A104,GM_Table,13,FALSE))),"")</f>
        <v/>
      </c>
      <c r="S104" s="203"/>
      <c r="T104" s="203"/>
      <c r="U104" s="203"/>
      <c r="V104" s="203"/>
      <c r="W104" s="203"/>
      <c r="X104" s="203"/>
    </row>
    <row r="105" spans="1:24" s="204" customFormat="1" x14ac:dyDescent="0.25">
      <c r="A105" s="210" t="s">
        <v>1044</v>
      </c>
      <c r="B105" s="210" t="s">
        <v>427</v>
      </c>
      <c r="C105" s="210" t="s">
        <v>2213</v>
      </c>
      <c r="D105" s="211">
        <v>5.0540000000000003</v>
      </c>
      <c r="E105" s="211">
        <v>2840.348</v>
      </c>
      <c r="F105" s="211">
        <v>2840.348</v>
      </c>
      <c r="G105" s="198">
        <v>0</v>
      </c>
      <c r="H105" s="199">
        <v>0</v>
      </c>
      <c r="I105" s="199">
        <v>0</v>
      </c>
      <c r="J105" s="186" t="b">
        <f>IF(ISBLANK(CertifiedCrop[[#This Row],[1. Identifiant interne d’exploitation agricole*]]),"",IF(ISERROR(MATCH(CertifiedCrop[[#This Row],[1. Identifiant interne d’exploitation agricole*]],GroupMember[1. Identifiant interne d’exploitation agricole*],0)),FALSE,TRUE))</f>
        <v>1</v>
      </c>
      <c r="K105" s="186" t="b">
        <f t="array" ref="K105">IF(ISBLANK(CertifiedCrop[[#This Row],[2. Produit agricole certifié*]]),"",IF(ISERROR(MATCH(1,(#REF!=CertifiedCrop[[#This Row],[2. Produit agricole certifié*]])*(#REF!=CertifiedCrop[[#This Row],[3. Variété**]]),0)),FALSE,TRUE))</f>
        <v>0</v>
      </c>
      <c r="L105" s="212" t="str">
        <f t="shared" si="5"/>
        <v/>
      </c>
      <c r="M105" s="212" t="str">
        <f t="shared" si="6"/>
        <v/>
      </c>
      <c r="N105" s="213" t="str">
        <f t="shared" si="7"/>
        <v/>
      </c>
      <c r="O105" s="214">
        <f t="shared" si="8"/>
        <v>562</v>
      </c>
      <c r="P105" s="214">
        <f t="shared" si="9"/>
        <v>562</v>
      </c>
      <c r="Q105" s="187" t="str">
        <f>IFERROR((VLOOKUP(A105,GM_Table,8,FALSE)-SUMIFS(D:D,A:A,A105,B:B,B105,C:C,C105)),"")</f>
        <v/>
      </c>
      <c r="R105" s="187" t="str">
        <f>IFERROR(CONCATENATE(VLOOKUP(A105,GM_Table,12,FALSE)," ",(VLOOKUP(A105,GM_Table,13,FALSE))),"")</f>
        <v/>
      </c>
      <c r="S105" s="203"/>
      <c r="T105" s="203"/>
      <c r="U105" s="203"/>
      <c r="V105" s="203"/>
      <c r="W105" s="203"/>
      <c r="X105" s="203"/>
    </row>
    <row r="106" spans="1:24" s="204" customFormat="1" x14ac:dyDescent="0.25">
      <c r="A106" s="210" t="s">
        <v>1047</v>
      </c>
      <c r="B106" s="210" t="s">
        <v>427</v>
      </c>
      <c r="C106" s="210" t="s">
        <v>2213</v>
      </c>
      <c r="D106" s="211">
        <v>5.0600000000000005</v>
      </c>
      <c r="E106" s="211">
        <v>2843.7200000000003</v>
      </c>
      <c r="F106" s="211">
        <v>2843.7200000000003</v>
      </c>
      <c r="G106" s="198">
        <v>0</v>
      </c>
      <c r="H106" s="199">
        <v>0</v>
      </c>
      <c r="I106" s="199">
        <v>0</v>
      </c>
      <c r="J106" s="186" t="b">
        <f>IF(ISBLANK(CertifiedCrop[[#This Row],[1. Identifiant interne d’exploitation agricole*]]),"",IF(ISERROR(MATCH(CertifiedCrop[[#This Row],[1. Identifiant interne d’exploitation agricole*]],GroupMember[1. Identifiant interne d’exploitation agricole*],0)),FALSE,TRUE))</f>
        <v>1</v>
      </c>
      <c r="K106" s="186" t="b">
        <f t="array" ref="K106">IF(ISBLANK(CertifiedCrop[[#This Row],[2. Produit agricole certifié*]]),"",IF(ISERROR(MATCH(1,(#REF!=CertifiedCrop[[#This Row],[2. Produit agricole certifié*]])*(#REF!=CertifiedCrop[[#This Row],[3. Variété**]]),0)),FALSE,TRUE))</f>
        <v>0</v>
      </c>
      <c r="L106" s="212" t="str">
        <f t="shared" si="5"/>
        <v/>
      </c>
      <c r="M106" s="212" t="str">
        <f t="shared" si="6"/>
        <v/>
      </c>
      <c r="N106" s="213" t="str">
        <f t="shared" si="7"/>
        <v/>
      </c>
      <c r="O106" s="214">
        <f t="shared" si="8"/>
        <v>562</v>
      </c>
      <c r="P106" s="214">
        <f t="shared" si="9"/>
        <v>562</v>
      </c>
      <c r="Q106" s="187" t="str">
        <f>IFERROR((VLOOKUP(A106,GM_Table,8,FALSE)-SUMIFS(D:D,A:A,A106,B:B,B106,C:C,C106)),"")</f>
        <v/>
      </c>
      <c r="R106" s="187" t="str">
        <f>IFERROR(CONCATENATE(VLOOKUP(A106,GM_Table,12,FALSE)," ",(VLOOKUP(A106,GM_Table,13,FALSE))),"")</f>
        <v/>
      </c>
      <c r="S106" s="203"/>
      <c r="T106" s="203"/>
      <c r="U106" s="203"/>
      <c r="V106" s="203"/>
      <c r="W106" s="203"/>
      <c r="X106" s="203"/>
    </row>
    <row r="107" spans="1:24" s="204" customFormat="1" x14ac:dyDescent="0.25">
      <c r="A107" s="210" t="s">
        <v>1051</v>
      </c>
      <c r="B107" s="210" t="s">
        <v>427</v>
      </c>
      <c r="C107" s="210" t="s">
        <v>2213</v>
      </c>
      <c r="D107" s="211">
        <v>4.0019999999999998</v>
      </c>
      <c r="E107" s="211">
        <v>2249.1239999999998</v>
      </c>
      <c r="F107" s="211">
        <v>2249.1239999999998</v>
      </c>
      <c r="G107" s="198">
        <v>0</v>
      </c>
      <c r="H107" s="199">
        <v>0</v>
      </c>
      <c r="I107" s="199">
        <v>0</v>
      </c>
      <c r="J107" s="186" t="b">
        <f>IF(ISBLANK(CertifiedCrop[[#This Row],[1. Identifiant interne d’exploitation agricole*]]),"",IF(ISERROR(MATCH(CertifiedCrop[[#This Row],[1. Identifiant interne d’exploitation agricole*]],GroupMember[1. Identifiant interne d’exploitation agricole*],0)),FALSE,TRUE))</f>
        <v>1</v>
      </c>
      <c r="K107" s="186" t="b">
        <f t="array" ref="K107">IF(ISBLANK(CertifiedCrop[[#This Row],[2. Produit agricole certifié*]]),"",IF(ISERROR(MATCH(1,(#REF!=CertifiedCrop[[#This Row],[2. Produit agricole certifié*]])*(#REF!=CertifiedCrop[[#This Row],[3. Variété**]]),0)),FALSE,TRUE))</f>
        <v>0</v>
      </c>
      <c r="L107" s="212" t="str">
        <f t="shared" si="5"/>
        <v/>
      </c>
      <c r="M107" s="212" t="str">
        <f t="shared" si="6"/>
        <v/>
      </c>
      <c r="N107" s="213" t="str">
        <f t="shared" si="7"/>
        <v/>
      </c>
      <c r="O107" s="214">
        <f t="shared" si="8"/>
        <v>562</v>
      </c>
      <c r="P107" s="214">
        <f t="shared" si="9"/>
        <v>562</v>
      </c>
      <c r="Q107" s="187" t="str">
        <f>IFERROR((VLOOKUP(A107,GM_Table,8,FALSE)-SUMIFS(D:D,A:A,A107,B:B,B107,C:C,C107)),"")</f>
        <v/>
      </c>
      <c r="R107" s="187" t="str">
        <f>IFERROR(CONCATENATE(VLOOKUP(A107,GM_Table,12,FALSE)," ",(VLOOKUP(A107,GM_Table,13,FALSE))),"")</f>
        <v/>
      </c>
      <c r="S107" s="203"/>
      <c r="T107" s="203"/>
      <c r="U107" s="203"/>
      <c r="V107" s="203"/>
      <c r="W107" s="203"/>
      <c r="X107" s="203"/>
    </row>
    <row r="108" spans="1:24" s="204" customFormat="1" x14ac:dyDescent="0.25">
      <c r="A108" s="210" t="s">
        <v>1056</v>
      </c>
      <c r="B108" s="210" t="s">
        <v>427</v>
      </c>
      <c r="C108" s="210" t="s">
        <v>2213</v>
      </c>
      <c r="D108" s="211">
        <v>4.4399999999999995</v>
      </c>
      <c r="E108" s="211">
        <v>2495.2799999999997</v>
      </c>
      <c r="F108" s="211">
        <v>2495.2799999999997</v>
      </c>
      <c r="G108" s="198">
        <v>0</v>
      </c>
      <c r="H108" s="199">
        <v>0</v>
      </c>
      <c r="I108" s="199">
        <v>0</v>
      </c>
      <c r="J108" s="186" t="b">
        <f>IF(ISBLANK(CertifiedCrop[[#This Row],[1. Identifiant interne d’exploitation agricole*]]),"",IF(ISERROR(MATCH(CertifiedCrop[[#This Row],[1. Identifiant interne d’exploitation agricole*]],GroupMember[1. Identifiant interne d’exploitation agricole*],0)),FALSE,TRUE))</f>
        <v>1</v>
      </c>
      <c r="K108" s="186" t="b">
        <f t="array" ref="K108">IF(ISBLANK(CertifiedCrop[[#This Row],[2. Produit agricole certifié*]]),"",IF(ISERROR(MATCH(1,(#REF!=CertifiedCrop[[#This Row],[2. Produit agricole certifié*]])*(#REF!=CertifiedCrop[[#This Row],[3. Variété**]]),0)),FALSE,TRUE))</f>
        <v>0</v>
      </c>
      <c r="L108" s="212" t="str">
        <f t="shared" si="5"/>
        <v/>
      </c>
      <c r="M108" s="212" t="str">
        <f t="shared" si="6"/>
        <v/>
      </c>
      <c r="N108" s="213" t="str">
        <f t="shared" si="7"/>
        <v/>
      </c>
      <c r="O108" s="214">
        <f t="shared" si="8"/>
        <v>562</v>
      </c>
      <c r="P108" s="214">
        <f t="shared" si="9"/>
        <v>562</v>
      </c>
      <c r="Q108" s="187" t="str">
        <f>IFERROR((VLOOKUP(A108,GM_Table,8,FALSE)-SUMIFS(D:D,A:A,A108,B:B,B108,C:C,C108)),"")</f>
        <v/>
      </c>
      <c r="R108" s="187" t="str">
        <f>IFERROR(CONCATENATE(VLOOKUP(A108,GM_Table,12,FALSE)," ",(VLOOKUP(A108,GM_Table,13,FALSE))),"")</f>
        <v/>
      </c>
      <c r="S108" s="203"/>
      <c r="T108" s="203"/>
      <c r="U108" s="203"/>
      <c r="V108" s="203"/>
      <c r="W108" s="203"/>
      <c r="X108" s="203"/>
    </row>
    <row r="109" spans="1:24" s="204" customFormat="1" x14ac:dyDescent="0.25">
      <c r="A109" s="210" t="s">
        <v>1059</v>
      </c>
      <c r="B109" s="210" t="s">
        <v>427</v>
      </c>
      <c r="C109" s="210" t="s">
        <v>2213</v>
      </c>
      <c r="D109" s="211">
        <v>6.55</v>
      </c>
      <c r="E109" s="211">
        <v>3681.1</v>
      </c>
      <c r="F109" s="211">
        <v>3681.1</v>
      </c>
      <c r="G109" s="198">
        <v>0</v>
      </c>
      <c r="H109" s="199">
        <v>0</v>
      </c>
      <c r="I109" s="199">
        <v>0</v>
      </c>
      <c r="J109" s="186" t="b">
        <f>IF(ISBLANK(CertifiedCrop[[#This Row],[1. Identifiant interne d’exploitation agricole*]]),"",IF(ISERROR(MATCH(CertifiedCrop[[#This Row],[1. Identifiant interne d’exploitation agricole*]],GroupMember[1. Identifiant interne d’exploitation agricole*],0)),FALSE,TRUE))</f>
        <v>1</v>
      </c>
      <c r="K109" s="186" t="b">
        <f t="array" ref="K109">IF(ISBLANK(CertifiedCrop[[#This Row],[2. Produit agricole certifié*]]),"",IF(ISERROR(MATCH(1,(#REF!=CertifiedCrop[[#This Row],[2. Produit agricole certifié*]])*(#REF!=CertifiedCrop[[#This Row],[3. Variété**]]),0)),FALSE,TRUE))</f>
        <v>0</v>
      </c>
      <c r="L109" s="212" t="str">
        <f t="shared" si="5"/>
        <v/>
      </c>
      <c r="M109" s="212" t="str">
        <f t="shared" si="6"/>
        <v/>
      </c>
      <c r="N109" s="213" t="str">
        <f t="shared" si="7"/>
        <v/>
      </c>
      <c r="O109" s="214">
        <f t="shared" si="8"/>
        <v>562</v>
      </c>
      <c r="P109" s="214">
        <f t="shared" si="9"/>
        <v>562</v>
      </c>
      <c r="Q109" s="187" t="str">
        <f>IFERROR((VLOOKUP(A109,GM_Table,8,FALSE)-SUMIFS(D:D,A:A,A109,B:B,B109,C:C,C109)),"")</f>
        <v/>
      </c>
      <c r="R109" s="187" t="str">
        <f>IFERROR(CONCATENATE(VLOOKUP(A109,GM_Table,12,FALSE)," ",(VLOOKUP(A109,GM_Table,13,FALSE))),"")</f>
        <v/>
      </c>
      <c r="S109" s="203"/>
      <c r="T109" s="203"/>
      <c r="U109" s="203"/>
      <c r="V109" s="203"/>
      <c r="W109" s="203"/>
      <c r="X109" s="203"/>
    </row>
    <row r="110" spans="1:24" s="204" customFormat="1" x14ac:dyDescent="0.25">
      <c r="A110" s="210" t="s">
        <v>1062</v>
      </c>
      <c r="B110" s="210" t="s">
        <v>427</v>
      </c>
      <c r="C110" s="210" t="s">
        <v>2213</v>
      </c>
      <c r="D110" s="211">
        <v>8.5910000000000011</v>
      </c>
      <c r="E110" s="211">
        <v>4828.1420000000007</v>
      </c>
      <c r="F110" s="211">
        <v>4828.1420000000007</v>
      </c>
      <c r="G110" s="198">
        <v>0</v>
      </c>
      <c r="H110" s="199">
        <v>0</v>
      </c>
      <c r="I110" s="199">
        <v>0</v>
      </c>
      <c r="J110" s="186" t="b">
        <f>IF(ISBLANK(CertifiedCrop[[#This Row],[1. Identifiant interne d’exploitation agricole*]]),"",IF(ISERROR(MATCH(CertifiedCrop[[#This Row],[1. Identifiant interne d’exploitation agricole*]],GroupMember[1. Identifiant interne d’exploitation agricole*],0)),FALSE,TRUE))</f>
        <v>1</v>
      </c>
      <c r="K110" s="186" t="b">
        <f t="array" ref="K110">IF(ISBLANK(CertifiedCrop[[#This Row],[2. Produit agricole certifié*]]),"",IF(ISERROR(MATCH(1,(#REF!=CertifiedCrop[[#This Row],[2. Produit agricole certifié*]])*(#REF!=CertifiedCrop[[#This Row],[3. Variété**]]),0)),FALSE,TRUE))</f>
        <v>0</v>
      </c>
      <c r="L110" s="212" t="str">
        <f t="shared" si="5"/>
        <v/>
      </c>
      <c r="M110" s="212" t="str">
        <f t="shared" si="6"/>
        <v/>
      </c>
      <c r="N110" s="213" t="str">
        <f t="shared" si="7"/>
        <v/>
      </c>
      <c r="O110" s="214">
        <f t="shared" si="8"/>
        <v>562</v>
      </c>
      <c r="P110" s="214">
        <f t="shared" si="9"/>
        <v>562</v>
      </c>
      <c r="Q110" s="187" t="str">
        <f>IFERROR((VLOOKUP(A110,GM_Table,8,FALSE)-SUMIFS(D:D,A:A,A110,B:B,B110,C:C,C110)),"")</f>
        <v/>
      </c>
      <c r="R110" s="187" t="str">
        <f>IFERROR(CONCATENATE(VLOOKUP(A110,GM_Table,12,FALSE)," ",(VLOOKUP(A110,GM_Table,13,FALSE))),"")</f>
        <v/>
      </c>
      <c r="S110" s="203"/>
      <c r="T110" s="203"/>
      <c r="U110" s="203"/>
      <c r="V110" s="203"/>
      <c r="W110" s="203"/>
      <c r="X110" s="203"/>
    </row>
    <row r="111" spans="1:24" s="204" customFormat="1" x14ac:dyDescent="0.25">
      <c r="A111" s="210" t="s">
        <v>1063</v>
      </c>
      <c r="B111" s="210" t="s">
        <v>427</v>
      </c>
      <c r="C111" s="210" t="s">
        <v>2213</v>
      </c>
      <c r="D111" s="211">
        <v>5.73</v>
      </c>
      <c r="E111" s="211">
        <v>3220.26</v>
      </c>
      <c r="F111" s="211">
        <v>3220.26</v>
      </c>
      <c r="G111" s="198">
        <v>0</v>
      </c>
      <c r="H111" s="199">
        <v>0</v>
      </c>
      <c r="I111" s="199">
        <v>0</v>
      </c>
      <c r="J111" s="186" t="b">
        <f>IF(ISBLANK(CertifiedCrop[[#This Row],[1. Identifiant interne d’exploitation agricole*]]),"",IF(ISERROR(MATCH(CertifiedCrop[[#This Row],[1. Identifiant interne d’exploitation agricole*]],GroupMember[1. Identifiant interne d’exploitation agricole*],0)),FALSE,TRUE))</f>
        <v>1</v>
      </c>
      <c r="K111" s="186" t="b">
        <f t="array" ref="K111">IF(ISBLANK(CertifiedCrop[[#This Row],[2. Produit agricole certifié*]]),"",IF(ISERROR(MATCH(1,(#REF!=CertifiedCrop[[#This Row],[2. Produit agricole certifié*]])*(#REF!=CertifiedCrop[[#This Row],[3. Variété**]]),0)),FALSE,TRUE))</f>
        <v>0</v>
      </c>
      <c r="L111" s="212" t="str">
        <f t="shared" si="5"/>
        <v/>
      </c>
      <c r="M111" s="212" t="str">
        <f t="shared" si="6"/>
        <v/>
      </c>
      <c r="N111" s="213" t="str">
        <f t="shared" si="7"/>
        <v/>
      </c>
      <c r="O111" s="214">
        <f t="shared" si="8"/>
        <v>562</v>
      </c>
      <c r="P111" s="214">
        <f t="shared" si="9"/>
        <v>562</v>
      </c>
      <c r="Q111" s="187" t="str">
        <f>IFERROR((VLOOKUP(A111,GM_Table,8,FALSE)-SUMIFS(D:D,A:A,A111,B:B,B111,C:C,C111)),"")</f>
        <v/>
      </c>
      <c r="R111" s="187" t="str">
        <f>IFERROR(CONCATENATE(VLOOKUP(A111,GM_Table,12,FALSE)," ",(VLOOKUP(A111,GM_Table,13,FALSE))),"")</f>
        <v/>
      </c>
      <c r="S111" s="203"/>
      <c r="T111" s="203"/>
      <c r="U111" s="203"/>
      <c r="V111" s="203"/>
      <c r="W111" s="203"/>
      <c r="X111" s="203"/>
    </row>
    <row r="112" spans="1:24" s="204" customFormat="1" x14ac:dyDescent="0.25">
      <c r="A112" s="210" t="s">
        <v>1066</v>
      </c>
      <c r="B112" s="210" t="s">
        <v>427</v>
      </c>
      <c r="C112" s="210" t="s">
        <v>2213</v>
      </c>
      <c r="D112" s="211">
        <v>4.55</v>
      </c>
      <c r="E112" s="211">
        <v>2557.1</v>
      </c>
      <c r="F112" s="211">
        <v>2557.1</v>
      </c>
      <c r="G112" s="198">
        <v>0</v>
      </c>
      <c r="H112" s="199">
        <v>0</v>
      </c>
      <c r="I112" s="199">
        <v>0</v>
      </c>
      <c r="J112" s="186" t="b">
        <f>IF(ISBLANK(CertifiedCrop[[#This Row],[1. Identifiant interne d’exploitation agricole*]]),"",IF(ISERROR(MATCH(CertifiedCrop[[#This Row],[1. Identifiant interne d’exploitation agricole*]],GroupMember[1. Identifiant interne d’exploitation agricole*],0)),FALSE,TRUE))</f>
        <v>1</v>
      </c>
      <c r="K112" s="186" t="b">
        <f t="array" ref="K112">IF(ISBLANK(CertifiedCrop[[#This Row],[2. Produit agricole certifié*]]),"",IF(ISERROR(MATCH(1,(#REF!=CertifiedCrop[[#This Row],[2. Produit agricole certifié*]])*(#REF!=CertifiedCrop[[#This Row],[3. Variété**]]),0)),FALSE,TRUE))</f>
        <v>0</v>
      </c>
      <c r="L112" s="212" t="str">
        <f t="shared" si="5"/>
        <v/>
      </c>
      <c r="M112" s="212" t="str">
        <f t="shared" si="6"/>
        <v/>
      </c>
      <c r="N112" s="213" t="str">
        <f t="shared" si="7"/>
        <v/>
      </c>
      <c r="O112" s="214">
        <f t="shared" si="8"/>
        <v>562</v>
      </c>
      <c r="P112" s="214">
        <f t="shared" si="9"/>
        <v>562</v>
      </c>
      <c r="Q112" s="187" t="str">
        <f>IFERROR((VLOOKUP(A112,GM_Table,8,FALSE)-SUMIFS(D:D,A:A,A112,B:B,B112,C:C,C112)),"")</f>
        <v/>
      </c>
      <c r="R112" s="187" t="str">
        <f>IFERROR(CONCATENATE(VLOOKUP(A112,GM_Table,12,FALSE)," ",(VLOOKUP(A112,GM_Table,13,FALSE))),"")</f>
        <v/>
      </c>
      <c r="S112" s="203"/>
      <c r="T112" s="203"/>
      <c r="U112" s="203"/>
      <c r="V112" s="203"/>
      <c r="W112" s="203"/>
      <c r="X112" s="203"/>
    </row>
    <row r="113" spans="1:24" s="204" customFormat="1" x14ac:dyDescent="0.25">
      <c r="A113" s="210" t="s">
        <v>1071</v>
      </c>
      <c r="B113" s="210" t="s">
        <v>427</v>
      </c>
      <c r="C113" s="210" t="s">
        <v>2213</v>
      </c>
      <c r="D113" s="211">
        <v>4.2</v>
      </c>
      <c r="E113" s="211">
        <v>2360.4</v>
      </c>
      <c r="F113" s="211">
        <v>2360.4</v>
      </c>
      <c r="G113" s="198">
        <v>0</v>
      </c>
      <c r="H113" s="199">
        <v>0</v>
      </c>
      <c r="I113" s="199">
        <v>0</v>
      </c>
      <c r="J113" s="186" t="b">
        <f>IF(ISBLANK(CertifiedCrop[[#This Row],[1. Identifiant interne d’exploitation agricole*]]),"",IF(ISERROR(MATCH(CertifiedCrop[[#This Row],[1. Identifiant interne d’exploitation agricole*]],GroupMember[1. Identifiant interne d’exploitation agricole*],0)),FALSE,TRUE))</f>
        <v>1</v>
      </c>
      <c r="K113" s="186" t="b">
        <f t="array" ref="K113">IF(ISBLANK(CertifiedCrop[[#This Row],[2. Produit agricole certifié*]]),"",IF(ISERROR(MATCH(1,(#REF!=CertifiedCrop[[#This Row],[2. Produit agricole certifié*]])*(#REF!=CertifiedCrop[[#This Row],[3. Variété**]]),0)),FALSE,TRUE))</f>
        <v>0</v>
      </c>
      <c r="L113" s="212" t="str">
        <f t="shared" si="5"/>
        <v/>
      </c>
      <c r="M113" s="212" t="str">
        <f t="shared" si="6"/>
        <v/>
      </c>
      <c r="N113" s="213" t="str">
        <f t="shared" si="7"/>
        <v/>
      </c>
      <c r="O113" s="214">
        <f t="shared" si="8"/>
        <v>562</v>
      </c>
      <c r="P113" s="214">
        <f t="shared" si="9"/>
        <v>562</v>
      </c>
      <c r="Q113" s="187" t="str">
        <f>IFERROR((VLOOKUP(A113,GM_Table,8,FALSE)-SUMIFS(D:D,A:A,A113,B:B,B113,C:C,C113)),"")</f>
        <v/>
      </c>
      <c r="R113" s="187" t="str">
        <f>IFERROR(CONCATENATE(VLOOKUP(A113,GM_Table,12,FALSE)," ",(VLOOKUP(A113,GM_Table,13,FALSE))),"")</f>
        <v/>
      </c>
      <c r="S113" s="203"/>
      <c r="T113" s="203"/>
      <c r="U113" s="203"/>
      <c r="V113" s="203"/>
      <c r="W113" s="203"/>
      <c r="X113" s="203"/>
    </row>
    <row r="114" spans="1:24" s="204" customFormat="1" x14ac:dyDescent="0.25">
      <c r="A114" s="210" t="s">
        <v>1074</v>
      </c>
      <c r="B114" s="210" t="s">
        <v>427</v>
      </c>
      <c r="C114" s="210" t="s">
        <v>2213</v>
      </c>
      <c r="D114" s="211">
        <v>4.66</v>
      </c>
      <c r="E114" s="211">
        <v>2618.92</v>
      </c>
      <c r="F114" s="211">
        <v>2618.92</v>
      </c>
      <c r="G114" s="198">
        <v>0</v>
      </c>
      <c r="H114" s="199">
        <v>0</v>
      </c>
      <c r="I114" s="199">
        <v>0</v>
      </c>
      <c r="J114" s="186" t="b">
        <f>IF(ISBLANK(CertifiedCrop[[#This Row],[1. Identifiant interne d’exploitation agricole*]]),"",IF(ISERROR(MATCH(CertifiedCrop[[#This Row],[1. Identifiant interne d’exploitation agricole*]],GroupMember[1. Identifiant interne d’exploitation agricole*],0)),FALSE,TRUE))</f>
        <v>1</v>
      </c>
      <c r="K114" s="186" t="b">
        <f t="array" ref="K114">IF(ISBLANK(CertifiedCrop[[#This Row],[2. Produit agricole certifié*]]),"",IF(ISERROR(MATCH(1,(#REF!=CertifiedCrop[[#This Row],[2. Produit agricole certifié*]])*(#REF!=CertifiedCrop[[#This Row],[3. Variété**]]),0)),FALSE,TRUE))</f>
        <v>0</v>
      </c>
      <c r="L114" s="212" t="str">
        <f t="shared" ref="L114:L175" si="10">IF((F114-G114)&lt;0,"!","")</f>
        <v/>
      </c>
      <c r="M114" s="212" t="str">
        <f t="shared" ref="M114:M175" si="11">IFERROR(IF((F114-G114)/G114&gt;25%,"!",IF((F114-G114)/G114&lt;-25%,"!","")),"")</f>
        <v/>
      </c>
      <c r="N114" s="213" t="str">
        <f t="shared" ref="N114:N175" si="12">IFERROR(IF((G114-H114)/H114&gt;25%,"!",IF((G114-H114)/H114&lt;-25%,"!","")),"")</f>
        <v/>
      </c>
      <c r="O114" s="214">
        <f t="shared" ref="O114:O175" si="13">IFERROR(E114/D114,"")</f>
        <v>562</v>
      </c>
      <c r="P114" s="214">
        <f t="shared" ref="P114:P175" si="14">IFERROR(F114/D114,"")</f>
        <v>562</v>
      </c>
      <c r="Q114" s="187" t="str">
        <f>IFERROR((VLOOKUP(A114,GM_Table,8,FALSE)-SUMIFS(D:D,A:A,A114,B:B,B114,C:C,C114)),"")</f>
        <v/>
      </c>
      <c r="R114" s="187" t="str">
        <f>IFERROR(CONCATENATE(VLOOKUP(A114,GM_Table,12,FALSE)," ",(VLOOKUP(A114,GM_Table,13,FALSE))),"")</f>
        <v/>
      </c>
      <c r="S114" s="203"/>
      <c r="T114" s="203"/>
      <c r="U114" s="203"/>
      <c r="V114" s="203"/>
      <c r="W114" s="203"/>
      <c r="X114" s="203"/>
    </row>
    <row r="115" spans="1:24" s="204" customFormat="1" x14ac:dyDescent="0.25">
      <c r="A115" s="210" t="s">
        <v>1077</v>
      </c>
      <c r="B115" s="210" t="s">
        <v>427</v>
      </c>
      <c r="C115" s="210" t="s">
        <v>2213</v>
      </c>
      <c r="D115" s="211">
        <v>4.34</v>
      </c>
      <c r="E115" s="211">
        <v>2439.08</v>
      </c>
      <c r="F115" s="211">
        <v>2439.08</v>
      </c>
      <c r="G115" s="198">
        <v>0</v>
      </c>
      <c r="H115" s="199">
        <v>0</v>
      </c>
      <c r="I115" s="199">
        <v>0</v>
      </c>
      <c r="J115" s="186" t="b">
        <f>IF(ISBLANK(CertifiedCrop[[#This Row],[1. Identifiant interne d’exploitation agricole*]]),"",IF(ISERROR(MATCH(CertifiedCrop[[#This Row],[1. Identifiant interne d’exploitation agricole*]],GroupMember[1. Identifiant interne d’exploitation agricole*],0)),FALSE,TRUE))</f>
        <v>1</v>
      </c>
      <c r="K115" s="186" t="b">
        <f t="array" ref="K115">IF(ISBLANK(CertifiedCrop[[#This Row],[2. Produit agricole certifié*]]),"",IF(ISERROR(MATCH(1,(#REF!=CertifiedCrop[[#This Row],[2. Produit agricole certifié*]])*(#REF!=CertifiedCrop[[#This Row],[3. Variété**]]),0)),FALSE,TRUE))</f>
        <v>0</v>
      </c>
      <c r="L115" s="212" t="str">
        <f t="shared" si="10"/>
        <v/>
      </c>
      <c r="M115" s="212" t="str">
        <f t="shared" si="11"/>
        <v/>
      </c>
      <c r="N115" s="213" t="str">
        <f t="shared" si="12"/>
        <v/>
      </c>
      <c r="O115" s="214">
        <f t="shared" si="13"/>
        <v>562</v>
      </c>
      <c r="P115" s="214">
        <f t="shared" si="14"/>
        <v>562</v>
      </c>
      <c r="Q115" s="187" t="str">
        <f>IFERROR((VLOOKUP(A115,GM_Table,8,FALSE)-SUMIFS(D:D,A:A,A115,B:B,B115,C:C,C115)),"")</f>
        <v/>
      </c>
      <c r="R115" s="187" t="str">
        <f>IFERROR(CONCATENATE(VLOOKUP(A115,GM_Table,12,FALSE)," ",(VLOOKUP(A115,GM_Table,13,FALSE))),"")</f>
        <v/>
      </c>
      <c r="S115" s="203"/>
      <c r="T115" s="203"/>
      <c r="U115" s="203"/>
      <c r="V115" s="203"/>
      <c r="W115" s="203"/>
      <c r="X115" s="203"/>
    </row>
    <row r="116" spans="1:24" s="204" customFormat="1" x14ac:dyDescent="0.25">
      <c r="A116" s="210" t="s">
        <v>1081</v>
      </c>
      <c r="B116" s="210" t="s">
        <v>427</v>
      </c>
      <c r="C116" s="210" t="s">
        <v>2213</v>
      </c>
      <c r="D116" s="211">
        <v>5.1899999999999995</v>
      </c>
      <c r="E116" s="211">
        <v>2916.7799999999997</v>
      </c>
      <c r="F116" s="211">
        <v>2916.7799999999997</v>
      </c>
      <c r="G116" s="198">
        <v>0</v>
      </c>
      <c r="H116" s="199">
        <v>0</v>
      </c>
      <c r="I116" s="199">
        <v>0</v>
      </c>
      <c r="J116" s="186" t="b">
        <f>IF(ISBLANK(CertifiedCrop[[#This Row],[1. Identifiant interne d’exploitation agricole*]]),"",IF(ISERROR(MATCH(CertifiedCrop[[#This Row],[1. Identifiant interne d’exploitation agricole*]],GroupMember[1. Identifiant interne d’exploitation agricole*],0)),FALSE,TRUE))</f>
        <v>1</v>
      </c>
      <c r="K116" s="186" t="b">
        <f t="array" ref="K116">IF(ISBLANK(CertifiedCrop[[#This Row],[2. Produit agricole certifié*]]),"",IF(ISERROR(MATCH(1,(#REF!=CertifiedCrop[[#This Row],[2. Produit agricole certifié*]])*(#REF!=CertifiedCrop[[#This Row],[3. Variété**]]),0)),FALSE,TRUE))</f>
        <v>0</v>
      </c>
      <c r="L116" s="212" t="str">
        <f t="shared" si="10"/>
        <v/>
      </c>
      <c r="M116" s="212" t="str">
        <f t="shared" si="11"/>
        <v/>
      </c>
      <c r="N116" s="213" t="str">
        <f t="shared" si="12"/>
        <v/>
      </c>
      <c r="O116" s="214">
        <f t="shared" si="13"/>
        <v>562</v>
      </c>
      <c r="P116" s="214">
        <f t="shared" si="14"/>
        <v>562</v>
      </c>
      <c r="Q116" s="187" t="str">
        <f>IFERROR((VLOOKUP(A116,GM_Table,8,FALSE)-SUMIFS(D:D,A:A,A116,B:B,B116,C:C,C116)),"")</f>
        <v/>
      </c>
      <c r="R116" s="187" t="str">
        <f>IFERROR(CONCATENATE(VLOOKUP(A116,GM_Table,12,FALSE)," ",(VLOOKUP(A116,GM_Table,13,FALSE))),"")</f>
        <v/>
      </c>
      <c r="S116" s="203"/>
      <c r="T116" s="203"/>
      <c r="U116" s="203"/>
      <c r="V116" s="203"/>
      <c r="W116" s="203"/>
      <c r="X116" s="203"/>
    </row>
    <row r="117" spans="1:24" s="204" customFormat="1" x14ac:dyDescent="0.25">
      <c r="A117" s="210" t="s">
        <v>1083</v>
      </c>
      <c r="B117" s="210" t="s">
        <v>427</v>
      </c>
      <c r="C117" s="210" t="s">
        <v>2213</v>
      </c>
      <c r="D117" s="211">
        <v>4.1500000000000004</v>
      </c>
      <c r="E117" s="211">
        <v>2332.3000000000002</v>
      </c>
      <c r="F117" s="211">
        <v>2332.3000000000002</v>
      </c>
      <c r="G117" s="198">
        <v>0</v>
      </c>
      <c r="H117" s="199">
        <v>0</v>
      </c>
      <c r="I117" s="199">
        <v>0</v>
      </c>
      <c r="J117" s="186" t="b">
        <f>IF(ISBLANK(CertifiedCrop[[#This Row],[1. Identifiant interne d’exploitation agricole*]]),"",IF(ISERROR(MATCH(CertifiedCrop[[#This Row],[1. Identifiant interne d’exploitation agricole*]],GroupMember[1. Identifiant interne d’exploitation agricole*],0)),FALSE,TRUE))</f>
        <v>1</v>
      </c>
      <c r="K117" s="186" t="b">
        <f t="array" ref="K117">IF(ISBLANK(CertifiedCrop[[#This Row],[2. Produit agricole certifié*]]),"",IF(ISERROR(MATCH(1,(#REF!=CertifiedCrop[[#This Row],[2. Produit agricole certifié*]])*(#REF!=CertifiedCrop[[#This Row],[3. Variété**]]),0)),FALSE,TRUE))</f>
        <v>0</v>
      </c>
      <c r="L117" s="212" t="str">
        <f t="shared" si="10"/>
        <v/>
      </c>
      <c r="M117" s="212" t="str">
        <f t="shared" si="11"/>
        <v/>
      </c>
      <c r="N117" s="213" t="str">
        <f t="shared" si="12"/>
        <v/>
      </c>
      <c r="O117" s="214">
        <f t="shared" si="13"/>
        <v>562</v>
      </c>
      <c r="P117" s="214">
        <f t="shared" si="14"/>
        <v>562</v>
      </c>
      <c r="Q117" s="187" t="str">
        <f>IFERROR((VLOOKUP(A117,GM_Table,8,FALSE)-SUMIFS(D:D,A:A,A117,B:B,B117,C:C,C117)),"")</f>
        <v/>
      </c>
      <c r="R117" s="187" t="str">
        <f>IFERROR(CONCATENATE(VLOOKUP(A117,GM_Table,12,FALSE)," ",(VLOOKUP(A117,GM_Table,13,FALSE))),"")</f>
        <v/>
      </c>
      <c r="S117" s="203"/>
      <c r="T117" s="203"/>
      <c r="U117" s="203"/>
      <c r="V117" s="203"/>
      <c r="W117" s="203"/>
      <c r="X117" s="203"/>
    </row>
    <row r="118" spans="1:24" s="204" customFormat="1" x14ac:dyDescent="0.25">
      <c r="A118" s="210" t="s">
        <v>1087</v>
      </c>
      <c r="B118" s="210" t="s">
        <v>427</v>
      </c>
      <c r="C118" s="210" t="s">
        <v>2213</v>
      </c>
      <c r="D118" s="211">
        <v>4.0069999999999997</v>
      </c>
      <c r="E118" s="211">
        <v>2251.9339999999997</v>
      </c>
      <c r="F118" s="211">
        <v>2251.9339999999997</v>
      </c>
      <c r="G118" s="198">
        <v>0</v>
      </c>
      <c r="H118" s="199">
        <v>0</v>
      </c>
      <c r="I118" s="199">
        <v>0</v>
      </c>
      <c r="J118" s="186" t="b">
        <f>IF(ISBLANK(CertifiedCrop[[#This Row],[1. Identifiant interne d’exploitation agricole*]]),"",IF(ISERROR(MATCH(CertifiedCrop[[#This Row],[1. Identifiant interne d’exploitation agricole*]],GroupMember[1. Identifiant interne d’exploitation agricole*],0)),FALSE,TRUE))</f>
        <v>1</v>
      </c>
      <c r="K118" s="186" t="b">
        <f t="array" ref="K118">IF(ISBLANK(CertifiedCrop[[#This Row],[2. Produit agricole certifié*]]),"",IF(ISERROR(MATCH(1,(#REF!=CertifiedCrop[[#This Row],[2. Produit agricole certifié*]])*(#REF!=CertifiedCrop[[#This Row],[3. Variété**]]),0)),FALSE,TRUE))</f>
        <v>0</v>
      </c>
      <c r="L118" s="212" t="str">
        <f t="shared" si="10"/>
        <v/>
      </c>
      <c r="M118" s="212" t="str">
        <f t="shared" si="11"/>
        <v/>
      </c>
      <c r="N118" s="213" t="str">
        <f t="shared" si="12"/>
        <v/>
      </c>
      <c r="O118" s="214">
        <f t="shared" si="13"/>
        <v>562</v>
      </c>
      <c r="P118" s="214">
        <f t="shared" si="14"/>
        <v>562</v>
      </c>
      <c r="Q118" s="187" t="str">
        <f>IFERROR((VLOOKUP(A118,GM_Table,8,FALSE)-SUMIFS(D:D,A:A,A118,B:B,B118,C:C,C118)),"")</f>
        <v/>
      </c>
      <c r="R118" s="187" t="str">
        <f>IFERROR(CONCATENATE(VLOOKUP(A118,GM_Table,12,FALSE)," ",(VLOOKUP(A118,GM_Table,13,FALSE))),"")</f>
        <v/>
      </c>
      <c r="S118" s="203"/>
      <c r="T118" s="203"/>
      <c r="U118" s="203"/>
      <c r="V118" s="203"/>
      <c r="W118" s="203"/>
      <c r="X118" s="203"/>
    </row>
    <row r="119" spans="1:24" s="204" customFormat="1" x14ac:dyDescent="0.25">
      <c r="A119" s="210" t="s">
        <v>1089</v>
      </c>
      <c r="B119" s="210" t="s">
        <v>427</v>
      </c>
      <c r="C119" s="210" t="s">
        <v>2213</v>
      </c>
      <c r="D119" s="211">
        <v>3.76</v>
      </c>
      <c r="E119" s="211">
        <v>2113.12</v>
      </c>
      <c r="F119" s="211">
        <v>2113.12</v>
      </c>
      <c r="G119" s="198">
        <v>0</v>
      </c>
      <c r="H119" s="199">
        <v>0</v>
      </c>
      <c r="I119" s="199">
        <v>0</v>
      </c>
      <c r="J119" s="186" t="b">
        <f>IF(ISBLANK(CertifiedCrop[[#This Row],[1. Identifiant interne d’exploitation agricole*]]),"",IF(ISERROR(MATCH(CertifiedCrop[[#This Row],[1. Identifiant interne d’exploitation agricole*]],GroupMember[1. Identifiant interne d’exploitation agricole*],0)),FALSE,TRUE))</f>
        <v>1</v>
      </c>
      <c r="K119" s="186" t="b">
        <f t="array" ref="K119">IF(ISBLANK(CertifiedCrop[[#This Row],[2. Produit agricole certifié*]]),"",IF(ISERROR(MATCH(1,(#REF!=CertifiedCrop[[#This Row],[2. Produit agricole certifié*]])*(#REF!=CertifiedCrop[[#This Row],[3. Variété**]]),0)),FALSE,TRUE))</f>
        <v>0</v>
      </c>
      <c r="L119" s="212" t="str">
        <f t="shared" si="10"/>
        <v/>
      </c>
      <c r="M119" s="212" t="str">
        <f t="shared" si="11"/>
        <v/>
      </c>
      <c r="N119" s="213" t="str">
        <f t="shared" si="12"/>
        <v/>
      </c>
      <c r="O119" s="214">
        <f t="shared" si="13"/>
        <v>562</v>
      </c>
      <c r="P119" s="214">
        <f t="shared" si="14"/>
        <v>562</v>
      </c>
      <c r="Q119" s="187" t="str">
        <f>IFERROR((VLOOKUP(A119,GM_Table,8,FALSE)-SUMIFS(D:D,A:A,A119,B:B,B119,C:C,C119)),"")</f>
        <v/>
      </c>
      <c r="R119" s="187" t="str">
        <f>IFERROR(CONCATENATE(VLOOKUP(A119,GM_Table,12,FALSE)," ",(VLOOKUP(A119,GM_Table,13,FALSE))),"")</f>
        <v/>
      </c>
      <c r="S119" s="203"/>
      <c r="T119" s="203"/>
      <c r="U119" s="203"/>
      <c r="V119" s="203"/>
      <c r="W119" s="203"/>
      <c r="X119" s="203"/>
    </row>
    <row r="120" spans="1:24" s="204" customFormat="1" x14ac:dyDescent="0.25">
      <c r="A120" s="210" t="s">
        <v>1093</v>
      </c>
      <c r="B120" s="210" t="s">
        <v>427</v>
      </c>
      <c r="C120" s="210" t="s">
        <v>2213</v>
      </c>
      <c r="D120" s="211">
        <v>3.82</v>
      </c>
      <c r="E120" s="211">
        <v>2146.8399999999997</v>
      </c>
      <c r="F120" s="211">
        <v>2146.8399999999997</v>
      </c>
      <c r="G120" s="198">
        <v>0</v>
      </c>
      <c r="H120" s="199">
        <v>0</v>
      </c>
      <c r="I120" s="199">
        <v>0</v>
      </c>
      <c r="J120" s="186" t="b">
        <f>IF(ISBLANK(CertifiedCrop[[#This Row],[1. Identifiant interne d’exploitation agricole*]]),"",IF(ISERROR(MATCH(CertifiedCrop[[#This Row],[1. Identifiant interne d’exploitation agricole*]],GroupMember[1. Identifiant interne d’exploitation agricole*],0)),FALSE,TRUE))</f>
        <v>1</v>
      </c>
      <c r="K120" s="186" t="b">
        <f t="array" ref="K120">IF(ISBLANK(CertifiedCrop[[#This Row],[2. Produit agricole certifié*]]),"",IF(ISERROR(MATCH(1,(#REF!=CertifiedCrop[[#This Row],[2. Produit agricole certifié*]])*(#REF!=CertifiedCrop[[#This Row],[3. Variété**]]),0)),FALSE,TRUE))</f>
        <v>0</v>
      </c>
      <c r="L120" s="212" t="str">
        <f t="shared" si="10"/>
        <v/>
      </c>
      <c r="M120" s="212" t="str">
        <f t="shared" si="11"/>
        <v/>
      </c>
      <c r="N120" s="213" t="str">
        <f t="shared" si="12"/>
        <v/>
      </c>
      <c r="O120" s="214">
        <f t="shared" si="13"/>
        <v>561.99999999999989</v>
      </c>
      <c r="P120" s="214">
        <f t="shared" si="14"/>
        <v>561.99999999999989</v>
      </c>
      <c r="Q120" s="187" t="str">
        <f>IFERROR((VLOOKUP(A120,GM_Table,8,FALSE)-SUMIFS(D:D,A:A,A120,B:B,B120,C:C,C120)),"")</f>
        <v/>
      </c>
      <c r="R120" s="187" t="str">
        <f>IFERROR(CONCATENATE(VLOOKUP(A120,GM_Table,12,FALSE)," ",(VLOOKUP(A120,GM_Table,13,FALSE))),"")</f>
        <v/>
      </c>
      <c r="S120" s="203"/>
      <c r="T120" s="203"/>
      <c r="U120" s="203"/>
      <c r="V120" s="203"/>
      <c r="W120" s="203"/>
      <c r="X120" s="203"/>
    </row>
    <row r="121" spans="1:24" s="204" customFormat="1" x14ac:dyDescent="0.25">
      <c r="A121" s="210" t="s">
        <v>1096</v>
      </c>
      <c r="B121" s="210" t="s">
        <v>427</v>
      </c>
      <c r="C121" s="210" t="s">
        <v>2213</v>
      </c>
      <c r="D121" s="211">
        <v>5.64</v>
      </c>
      <c r="E121" s="211">
        <v>3515.5812000000001</v>
      </c>
      <c r="F121" s="211">
        <v>3510</v>
      </c>
      <c r="G121" s="198">
        <v>0</v>
      </c>
      <c r="H121" s="199">
        <v>0</v>
      </c>
      <c r="I121" s="199">
        <v>0</v>
      </c>
      <c r="J121" s="186" t="b">
        <f>IF(ISBLANK(CertifiedCrop[[#This Row],[1. Identifiant interne d’exploitation agricole*]]),"",IF(ISERROR(MATCH(CertifiedCrop[[#This Row],[1. Identifiant interne d’exploitation agricole*]],GroupMember[1. Identifiant interne d’exploitation agricole*],0)),FALSE,TRUE))</f>
        <v>1</v>
      </c>
      <c r="K121" s="186" t="b">
        <f t="array" ref="K121">IF(ISBLANK(CertifiedCrop[[#This Row],[2. Produit agricole certifié*]]),"",IF(ISERROR(MATCH(1,(#REF!=CertifiedCrop[[#This Row],[2. Produit agricole certifié*]])*(#REF!=CertifiedCrop[[#This Row],[3. Variété**]]),0)),FALSE,TRUE))</f>
        <v>0</v>
      </c>
      <c r="L121" s="212" t="str">
        <f t="shared" si="10"/>
        <v/>
      </c>
      <c r="M121" s="212" t="str">
        <f t="shared" si="11"/>
        <v/>
      </c>
      <c r="N121" s="213" t="str">
        <f t="shared" si="12"/>
        <v/>
      </c>
      <c r="O121" s="214">
        <f t="shared" si="13"/>
        <v>623.33000000000004</v>
      </c>
      <c r="P121" s="214">
        <f t="shared" si="14"/>
        <v>622.34042553191489</v>
      </c>
      <c r="Q121" s="187" t="str">
        <f>IFERROR((VLOOKUP(A121,GM_Table,8,FALSE)-SUMIFS(D:D,A:A,A121,B:B,B121,C:C,C121)),"")</f>
        <v/>
      </c>
      <c r="R121" s="187" t="str">
        <f>IFERROR(CONCATENATE(VLOOKUP(A121,GM_Table,12,FALSE)," ",(VLOOKUP(A121,GM_Table,13,FALSE))),"")</f>
        <v/>
      </c>
      <c r="S121" s="203"/>
      <c r="T121" s="203"/>
      <c r="U121" s="203"/>
      <c r="V121" s="203"/>
      <c r="W121" s="203"/>
      <c r="X121" s="203"/>
    </row>
    <row r="122" spans="1:24" s="204" customFormat="1" x14ac:dyDescent="0.25">
      <c r="A122" s="210" t="s">
        <v>1102</v>
      </c>
      <c r="B122" s="210" t="s">
        <v>427</v>
      </c>
      <c r="C122" s="210" t="s">
        <v>2213</v>
      </c>
      <c r="D122" s="211">
        <v>5.97</v>
      </c>
      <c r="E122" s="211">
        <v>3450.66</v>
      </c>
      <c r="F122" s="211">
        <v>3445</v>
      </c>
      <c r="G122" s="198">
        <v>0</v>
      </c>
      <c r="H122" s="199">
        <v>0</v>
      </c>
      <c r="I122" s="199">
        <v>0</v>
      </c>
      <c r="J122" s="186" t="b">
        <f>IF(ISBLANK(CertifiedCrop[[#This Row],[1. Identifiant interne d’exploitation agricole*]]),"",IF(ISERROR(MATCH(CertifiedCrop[[#This Row],[1. Identifiant interne d’exploitation agricole*]],GroupMember[1. Identifiant interne d’exploitation agricole*],0)),FALSE,TRUE))</f>
        <v>1</v>
      </c>
      <c r="K122" s="186" t="b">
        <f t="array" ref="K122">IF(ISBLANK(CertifiedCrop[[#This Row],[2. Produit agricole certifié*]]),"",IF(ISERROR(MATCH(1,(#REF!=CertifiedCrop[[#This Row],[2. Produit agricole certifié*]])*(#REF!=CertifiedCrop[[#This Row],[3. Variété**]]),0)),FALSE,TRUE))</f>
        <v>0</v>
      </c>
      <c r="L122" s="212" t="str">
        <f t="shared" si="10"/>
        <v/>
      </c>
      <c r="M122" s="212" t="str">
        <f t="shared" si="11"/>
        <v/>
      </c>
      <c r="N122" s="213" t="str">
        <f t="shared" si="12"/>
        <v/>
      </c>
      <c r="O122" s="214">
        <f t="shared" si="13"/>
        <v>578</v>
      </c>
      <c r="P122" s="214">
        <f t="shared" si="14"/>
        <v>577.05192629815747</v>
      </c>
      <c r="Q122" s="187" t="str">
        <f>IFERROR((VLOOKUP(A122,GM_Table,8,FALSE)-SUMIFS(D:D,A:A,A122,B:B,B122,C:C,C122)),"")</f>
        <v/>
      </c>
      <c r="R122" s="187" t="str">
        <f>IFERROR(CONCATENATE(VLOOKUP(A122,GM_Table,12,FALSE)," ",(VLOOKUP(A122,GM_Table,13,FALSE))),"")</f>
        <v/>
      </c>
      <c r="S122" s="203"/>
      <c r="T122" s="203"/>
      <c r="U122" s="203"/>
      <c r="V122" s="203"/>
      <c r="W122" s="203"/>
      <c r="X122" s="203"/>
    </row>
    <row r="123" spans="1:24" s="204" customFormat="1" x14ac:dyDescent="0.25">
      <c r="A123" s="210" t="s">
        <v>1107</v>
      </c>
      <c r="B123" s="210" t="s">
        <v>427</v>
      </c>
      <c r="C123" s="210" t="s">
        <v>2213</v>
      </c>
      <c r="D123" s="211">
        <v>3.27</v>
      </c>
      <c r="E123" s="211">
        <v>1890.06</v>
      </c>
      <c r="F123" s="211">
        <v>1885</v>
      </c>
      <c r="G123" s="198">
        <v>0</v>
      </c>
      <c r="H123" s="199">
        <v>0</v>
      </c>
      <c r="I123" s="199">
        <v>0</v>
      </c>
      <c r="J123" s="186" t="b">
        <f>IF(ISBLANK(CertifiedCrop[[#This Row],[1. Identifiant interne d’exploitation agricole*]]),"",IF(ISERROR(MATCH(CertifiedCrop[[#This Row],[1. Identifiant interne d’exploitation agricole*]],GroupMember[1. Identifiant interne d’exploitation agricole*],0)),FALSE,TRUE))</f>
        <v>1</v>
      </c>
      <c r="K123" s="186" t="b">
        <f t="array" ref="K123">IF(ISBLANK(CertifiedCrop[[#This Row],[2. Produit agricole certifié*]]),"",IF(ISERROR(MATCH(1,(#REF!=CertifiedCrop[[#This Row],[2. Produit agricole certifié*]])*(#REF!=CertifiedCrop[[#This Row],[3. Variété**]]),0)),FALSE,TRUE))</f>
        <v>0</v>
      </c>
      <c r="L123" s="212" t="str">
        <f t="shared" si="10"/>
        <v/>
      </c>
      <c r="M123" s="212" t="str">
        <f t="shared" si="11"/>
        <v/>
      </c>
      <c r="N123" s="213" t="str">
        <f t="shared" si="12"/>
        <v/>
      </c>
      <c r="O123" s="214">
        <f t="shared" si="13"/>
        <v>578</v>
      </c>
      <c r="P123" s="214">
        <f t="shared" si="14"/>
        <v>576.45259938837921</v>
      </c>
      <c r="Q123" s="187" t="str">
        <f>IFERROR((VLOOKUP(A123,GM_Table,8,FALSE)-SUMIFS(D:D,A:A,A123,B:B,B123,C:C,C123)),"")</f>
        <v/>
      </c>
      <c r="R123" s="187" t="str">
        <f>IFERROR(CONCATENATE(VLOOKUP(A123,GM_Table,12,FALSE)," ",(VLOOKUP(A123,GM_Table,13,FALSE))),"")</f>
        <v/>
      </c>
      <c r="S123" s="203"/>
      <c r="T123" s="203"/>
      <c r="U123" s="203"/>
      <c r="V123" s="203"/>
      <c r="W123" s="203"/>
      <c r="X123" s="203"/>
    </row>
    <row r="124" spans="1:24" s="204" customFormat="1" x14ac:dyDescent="0.25">
      <c r="A124" s="210" t="s">
        <v>1111</v>
      </c>
      <c r="B124" s="210" t="s">
        <v>427</v>
      </c>
      <c r="C124" s="210" t="s">
        <v>2213</v>
      </c>
      <c r="D124" s="211">
        <v>0.89</v>
      </c>
      <c r="E124" s="211">
        <v>544.38630000000001</v>
      </c>
      <c r="F124" s="211">
        <v>543</v>
      </c>
      <c r="G124" s="198">
        <v>0</v>
      </c>
      <c r="H124" s="199">
        <v>0</v>
      </c>
      <c r="I124" s="199">
        <v>0</v>
      </c>
      <c r="J124" s="186" t="b">
        <f>IF(ISBLANK(CertifiedCrop[[#This Row],[1. Identifiant interne d’exploitation agricole*]]),"",IF(ISERROR(MATCH(CertifiedCrop[[#This Row],[1. Identifiant interne d’exploitation agricole*]],GroupMember[1. Identifiant interne d’exploitation agricole*],0)),FALSE,TRUE))</f>
        <v>1</v>
      </c>
      <c r="K124" s="186" t="b">
        <f t="array" ref="K124">IF(ISBLANK(CertifiedCrop[[#This Row],[2. Produit agricole certifié*]]),"",IF(ISERROR(MATCH(1,(#REF!=CertifiedCrop[[#This Row],[2. Produit agricole certifié*]])*(#REF!=CertifiedCrop[[#This Row],[3. Variété**]]),0)),FALSE,TRUE))</f>
        <v>0</v>
      </c>
      <c r="L124" s="212" t="str">
        <f t="shared" si="10"/>
        <v/>
      </c>
      <c r="M124" s="212" t="str">
        <f t="shared" si="11"/>
        <v/>
      </c>
      <c r="N124" s="213" t="str">
        <f t="shared" si="12"/>
        <v/>
      </c>
      <c r="O124" s="214">
        <f t="shared" si="13"/>
        <v>611.66999999999996</v>
      </c>
      <c r="P124" s="214">
        <f t="shared" si="14"/>
        <v>610.11235955056179</v>
      </c>
      <c r="Q124" s="187" t="str">
        <f>IFERROR((VLOOKUP(A124,GM_Table,8,FALSE)-SUMIFS(D:D,A:A,A124,B:B,B124,C:C,C124)),"")</f>
        <v/>
      </c>
      <c r="R124" s="187" t="str">
        <f>IFERROR(CONCATENATE(VLOOKUP(A124,GM_Table,12,FALSE)," ",(VLOOKUP(A124,GM_Table,13,FALSE))),"")</f>
        <v/>
      </c>
      <c r="S124" s="203"/>
      <c r="T124" s="203"/>
      <c r="U124" s="203"/>
      <c r="V124" s="203"/>
      <c r="W124" s="203"/>
      <c r="X124" s="203"/>
    </row>
    <row r="125" spans="1:24" s="204" customFormat="1" x14ac:dyDescent="0.25">
      <c r="A125" s="210" t="s">
        <v>1115</v>
      </c>
      <c r="B125" s="210" t="s">
        <v>427</v>
      </c>
      <c r="C125" s="210" t="s">
        <v>2213</v>
      </c>
      <c r="D125" s="211">
        <v>1.66</v>
      </c>
      <c r="E125" s="211">
        <v>959.4799999999999</v>
      </c>
      <c r="F125" s="211">
        <v>956</v>
      </c>
      <c r="G125" s="198">
        <v>0</v>
      </c>
      <c r="H125" s="199">
        <v>0</v>
      </c>
      <c r="I125" s="199">
        <v>0</v>
      </c>
      <c r="J125" s="186" t="b">
        <f>IF(ISBLANK(CertifiedCrop[[#This Row],[1. Identifiant interne d’exploitation agricole*]]),"",IF(ISERROR(MATCH(CertifiedCrop[[#This Row],[1. Identifiant interne d’exploitation agricole*]],GroupMember[1. Identifiant interne d’exploitation agricole*],0)),FALSE,TRUE))</f>
        <v>1</v>
      </c>
      <c r="K125" s="186" t="b">
        <f t="array" ref="K125">IF(ISBLANK(CertifiedCrop[[#This Row],[2. Produit agricole certifié*]]),"",IF(ISERROR(MATCH(1,(#REF!=CertifiedCrop[[#This Row],[2. Produit agricole certifié*]])*(#REF!=CertifiedCrop[[#This Row],[3. Variété**]]),0)),FALSE,TRUE))</f>
        <v>0</v>
      </c>
      <c r="L125" s="212" t="str">
        <f t="shared" si="10"/>
        <v/>
      </c>
      <c r="M125" s="212" t="str">
        <f t="shared" si="11"/>
        <v/>
      </c>
      <c r="N125" s="213" t="str">
        <f t="shared" si="12"/>
        <v/>
      </c>
      <c r="O125" s="214">
        <f t="shared" si="13"/>
        <v>578</v>
      </c>
      <c r="P125" s="214">
        <f t="shared" si="14"/>
        <v>575.9036144578314</v>
      </c>
      <c r="Q125" s="187" t="str">
        <f>IFERROR((VLOOKUP(A125,GM_Table,8,FALSE)-SUMIFS(D:D,A:A,A125,B:B,B125,C:C,C125)),"")</f>
        <v/>
      </c>
      <c r="R125" s="187" t="str">
        <f>IFERROR(CONCATENATE(VLOOKUP(A125,GM_Table,12,FALSE)," ",(VLOOKUP(A125,GM_Table,13,FALSE))),"")</f>
        <v/>
      </c>
      <c r="S125" s="203"/>
      <c r="T125" s="203"/>
      <c r="U125" s="203"/>
      <c r="V125" s="203"/>
      <c r="W125" s="203"/>
      <c r="X125" s="203"/>
    </row>
    <row r="126" spans="1:24" s="204" customFormat="1" x14ac:dyDescent="0.25">
      <c r="A126" s="210" t="s">
        <v>1119</v>
      </c>
      <c r="B126" s="210" t="s">
        <v>427</v>
      </c>
      <c r="C126" s="210" t="s">
        <v>2213</v>
      </c>
      <c r="D126" s="211">
        <v>3.57</v>
      </c>
      <c r="E126" s="211">
        <v>2063.46</v>
      </c>
      <c r="F126" s="211">
        <v>2056</v>
      </c>
      <c r="G126" s="198">
        <v>0</v>
      </c>
      <c r="H126" s="199">
        <v>0</v>
      </c>
      <c r="I126" s="199">
        <v>0</v>
      </c>
      <c r="J126" s="186" t="b">
        <f>IF(ISBLANK(CertifiedCrop[[#This Row],[1. Identifiant interne d’exploitation agricole*]]),"",IF(ISERROR(MATCH(CertifiedCrop[[#This Row],[1. Identifiant interne d’exploitation agricole*]],GroupMember[1. Identifiant interne d’exploitation agricole*],0)),FALSE,TRUE))</f>
        <v>1</v>
      </c>
      <c r="K126" s="186" t="b">
        <f t="array" ref="K126">IF(ISBLANK(CertifiedCrop[[#This Row],[2. Produit agricole certifié*]]),"",IF(ISERROR(MATCH(1,(#REF!=CertifiedCrop[[#This Row],[2. Produit agricole certifié*]])*(#REF!=CertifiedCrop[[#This Row],[3. Variété**]]),0)),FALSE,TRUE))</f>
        <v>0</v>
      </c>
      <c r="L126" s="212" t="str">
        <f t="shared" si="10"/>
        <v/>
      </c>
      <c r="M126" s="212" t="str">
        <f t="shared" si="11"/>
        <v/>
      </c>
      <c r="N126" s="213" t="str">
        <f t="shared" si="12"/>
        <v/>
      </c>
      <c r="O126" s="214">
        <f t="shared" si="13"/>
        <v>578</v>
      </c>
      <c r="P126" s="214">
        <f t="shared" si="14"/>
        <v>575.91036414565826</v>
      </c>
      <c r="Q126" s="187" t="str">
        <f>IFERROR((VLOOKUP(A126,GM_Table,8,FALSE)-SUMIFS(D:D,A:A,A126,B:B,B126,C:C,C126)),"")</f>
        <v/>
      </c>
      <c r="R126" s="187" t="str">
        <f>IFERROR(CONCATENATE(VLOOKUP(A126,GM_Table,12,FALSE)," ",(VLOOKUP(A126,GM_Table,13,FALSE))),"")</f>
        <v/>
      </c>
      <c r="S126" s="203"/>
      <c r="T126" s="203"/>
      <c r="U126" s="203"/>
      <c r="V126" s="203"/>
      <c r="W126" s="203"/>
      <c r="X126" s="203"/>
    </row>
    <row r="127" spans="1:24" s="204" customFormat="1" x14ac:dyDescent="0.25">
      <c r="A127" s="210" t="s">
        <v>1123</v>
      </c>
      <c r="B127" s="210" t="s">
        <v>427</v>
      </c>
      <c r="C127" s="210" t="s">
        <v>2213</v>
      </c>
      <c r="D127" s="211">
        <v>1.22</v>
      </c>
      <c r="E127" s="211">
        <v>705.16</v>
      </c>
      <c r="F127" s="211">
        <v>701</v>
      </c>
      <c r="G127" s="198">
        <v>0</v>
      </c>
      <c r="H127" s="199">
        <v>0</v>
      </c>
      <c r="I127" s="199">
        <v>0</v>
      </c>
      <c r="J127" s="186" t="b">
        <f>IF(ISBLANK(CertifiedCrop[[#This Row],[1. Identifiant interne d’exploitation agricole*]]),"",IF(ISERROR(MATCH(CertifiedCrop[[#This Row],[1. Identifiant interne d’exploitation agricole*]],GroupMember[1. Identifiant interne d’exploitation agricole*],0)),FALSE,TRUE))</f>
        <v>1</v>
      </c>
      <c r="K127" s="186" t="b">
        <f t="array" ref="K127">IF(ISBLANK(CertifiedCrop[[#This Row],[2. Produit agricole certifié*]]),"",IF(ISERROR(MATCH(1,(#REF!=CertifiedCrop[[#This Row],[2. Produit agricole certifié*]])*(#REF!=CertifiedCrop[[#This Row],[3. Variété**]]),0)),FALSE,TRUE))</f>
        <v>0</v>
      </c>
      <c r="L127" s="212" t="str">
        <f t="shared" si="10"/>
        <v/>
      </c>
      <c r="M127" s="212" t="str">
        <f t="shared" si="11"/>
        <v/>
      </c>
      <c r="N127" s="213" t="str">
        <f t="shared" si="12"/>
        <v/>
      </c>
      <c r="O127" s="214">
        <f t="shared" si="13"/>
        <v>578</v>
      </c>
      <c r="P127" s="214">
        <f t="shared" si="14"/>
        <v>574.59016393442619</v>
      </c>
      <c r="Q127" s="187" t="str">
        <f>IFERROR((VLOOKUP(A127,GM_Table,8,FALSE)-SUMIFS(D:D,A:A,A127,B:B,B127,C:C,C127)),"")</f>
        <v/>
      </c>
      <c r="R127" s="187" t="str">
        <f>IFERROR(CONCATENATE(VLOOKUP(A127,GM_Table,12,FALSE)," ",(VLOOKUP(A127,GM_Table,13,FALSE))),"")</f>
        <v/>
      </c>
      <c r="S127" s="203"/>
      <c r="T127" s="203"/>
      <c r="U127" s="203"/>
      <c r="V127" s="203"/>
      <c r="W127" s="203"/>
      <c r="X127" s="203"/>
    </row>
    <row r="128" spans="1:24" s="204" customFormat="1" x14ac:dyDescent="0.25">
      <c r="A128" s="210" t="s">
        <v>1127</v>
      </c>
      <c r="B128" s="210" t="s">
        <v>427</v>
      </c>
      <c r="C128" s="210" t="s">
        <v>2213</v>
      </c>
      <c r="D128" s="211">
        <v>0.85</v>
      </c>
      <c r="E128" s="211">
        <v>473.16949999999997</v>
      </c>
      <c r="F128" s="211">
        <v>471</v>
      </c>
      <c r="G128" s="198">
        <v>0</v>
      </c>
      <c r="H128" s="199">
        <v>0</v>
      </c>
      <c r="I128" s="199">
        <v>0</v>
      </c>
      <c r="J128" s="186" t="b">
        <f>IF(ISBLANK(CertifiedCrop[[#This Row],[1. Identifiant interne d’exploitation agricole*]]),"",IF(ISERROR(MATCH(CertifiedCrop[[#This Row],[1. Identifiant interne d’exploitation agricole*]],GroupMember[1. Identifiant interne d’exploitation agricole*],0)),FALSE,TRUE))</f>
        <v>1</v>
      </c>
      <c r="K128" s="186" t="b">
        <f t="array" ref="K128">IF(ISBLANK(CertifiedCrop[[#This Row],[2. Produit agricole certifié*]]),"",IF(ISERROR(MATCH(1,(#REF!=CertifiedCrop[[#This Row],[2. Produit agricole certifié*]])*(#REF!=CertifiedCrop[[#This Row],[3. Variété**]]),0)),FALSE,TRUE))</f>
        <v>0</v>
      </c>
      <c r="L128" s="212" t="str">
        <f t="shared" si="10"/>
        <v/>
      </c>
      <c r="M128" s="212" t="str">
        <f t="shared" si="11"/>
        <v/>
      </c>
      <c r="N128" s="213" t="str">
        <f t="shared" si="12"/>
        <v/>
      </c>
      <c r="O128" s="214">
        <f t="shared" si="13"/>
        <v>556.66999999999996</v>
      </c>
      <c r="P128" s="214">
        <f t="shared" si="14"/>
        <v>554.11764705882354</v>
      </c>
      <c r="Q128" s="187" t="str">
        <f>IFERROR((VLOOKUP(A128,GM_Table,8,FALSE)-SUMIFS(D:D,A:A,A128,B:B,B128,C:C,C128)),"")</f>
        <v/>
      </c>
      <c r="R128" s="187" t="str">
        <f>IFERROR(CONCATENATE(VLOOKUP(A128,GM_Table,12,FALSE)," ",(VLOOKUP(A128,GM_Table,13,FALSE))),"")</f>
        <v/>
      </c>
      <c r="S128" s="203"/>
      <c r="T128" s="203"/>
      <c r="U128" s="203"/>
      <c r="V128" s="203"/>
      <c r="W128" s="203"/>
      <c r="X128" s="203"/>
    </row>
    <row r="129" spans="1:24" s="204" customFormat="1" x14ac:dyDescent="0.25">
      <c r="A129" s="210" t="s">
        <v>1132</v>
      </c>
      <c r="B129" s="210" t="s">
        <v>427</v>
      </c>
      <c r="C129" s="210" t="s">
        <v>2213</v>
      </c>
      <c r="D129" s="211">
        <v>1.29</v>
      </c>
      <c r="E129" s="211">
        <v>745.62</v>
      </c>
      <c r="F129" s="211">
        <v>742</v>
      </c>
      <c r="G129" s="198">
        <v>0</v>
      </c>
      <c r="H129" s="199">
        <v>0</v>
      </c>
      <c r="I129" s="199">
        <v>0</v>
      </c>
      <c r="J129" s="186" t="b">
        <f>IF(ISBLANK(CertifiedCrop[[#This Row],[1. Identifiant interne d’exploitation agricole*]]),"",IF(ISERROR(MATCH(CertifiedCrop[[#This Row],[1. Identifiant interne d’exploitation agricole*]],GroupMember[1. Identifiant interne d’exploitation agricole*],0)),FALSE,TRUE))</f>
        <v>1</v>
      </c>
      <c r="K129" s="186" t="b">
        <f t="array" ref="K129">IF(ISBLANK(CertifiedCrop[[#This Row],[2. Produit agricole certifié*]]),"",IF(ISERROR(MATCH(1,(#REF!=CertifiedCrop[[#This Row],[2. Produit agricole certifié*]])*(#REF!=CertifiedCrop[[#This Row],[3. Variété**]]),0)),FALSE,TRUE))</f>
        <v>0</v>
      </c>
      <c r="L129" s="212" t="str">
        <f t="shared" si="10"/>
        <v/>
      </c>
      <c r="M129" s="212" t="str">
        <f t="shared" si="11"/>
        <v/>
      </c>
      <c r="N129" s="213" t="str">
        <f t="shared" si="12"/>
        <v/>
      </c>
      <c r="O129" s="214">
        <f t="shared" si="13"/>
        <v>578</v>
      </c>
      <c r="P129" s="214">
        <f t="shared" si="14"/>
        <v>575.19379844961236</v>
      </c>
      <c r="Q129" s="187" t="str">
        <f>IFERROR((VLOOKUP(A129,GM_Table,8,FALSE)-SUMIFS(D:D,A:A,A129,B:B,B129,C:C,C129)),"")</f>
        <v/>
      </c>
      <c r="R129" s="187" t="str">
        <f>IFERROR(CONCATENATE(VLOOKUP(A129,GM_Table,12,FALSE)," ",(VLOOKUP(A129,GM_Table,13,FALSE))),"")</f>
        <v/>
      </c>
      <c r="S129" s="203"/>
      <c r="T129" s="203"/>
      <c r="U129" s="203"/>
      <c r="V129" s="203"/>
      <c r="W129" s="203"/>
      <c r="X129" s="203"/>
    </row>
    <row r="130" spans="1:24" s="204" customFormat="1" x14ac:dyDescent="0.25">
      <c r="A130" s="210" t="s">
        <v>1135</v>
      </c>
      <c r="B130" s="210" t="s">
        <v>427</v>
      </c>
      <c r="C130" s="210" t="s">
        <v>2213</v>
      </c>
      <c r="D130" s="211">
        <v>3.97</v>
      </c>
      <c r="E130" s="211">
        <v>2294.6600000000003</v>
      </c>
      <c r="F130" s="211">
        <v>2285</v>
      </c>
      <c r="G130" s="198">
        <v>0</v>
      </c>
      <c r="H130" s="199">
        <v>0</v>
      </c>
      <c r="I130" s="199">
        <v>0</v>
      </c>
      <c r="J130" s="186" t="b">
        <f>IF(ISBLANK(CertifiedCrop[[#This Row],[1. Identifiant interne d’exploitation agricole*]]),"",IF(ISERROR(MATCH(CertifiedCrop[[#This Row],[1. Identifiant interne d’exploitation agricole*]],GroupMember[1. Identifiant interne d’exploitation agricole*],0)),FALSE,TRUE))</f>
        <v>1</v>
      </c>
      <c r="K130" s="186" t="b">
        <f t="array" ref="K130">IF(ISBLANK(CertifiedCrop[[#This Row],[2. Produit agricole certifié*]]),"",IF(ISERROR(MATCH(1,(#REF!=CertifiedCrop[[#This Row],[2. Produit agricole certifié*]])*(#REF!=CertifiedCrop[[#This Row],[3. Variété**]]),0)),FALSE,TRUE))</f>
        <v>0</v>
      </c>
      <c r="L130" s="212" t="str">
        <f t="shared" si="10"/>
        <v/>
      </c>
      <c r="M130" s="212" t="str">
        <f t="shared" si="11"/>
        <v/>
      </c>
      <c r="N130" s="213" t="str">
        <f t="shared" si="12"/>
        <v/>
      </c>
      <c r="O130" s="214">
        <f t="shared" si="13"/>
        <v>578</v>
      </c>
      <c r="P130" s="214">
        <f t="shared" si="14"/>
        <v>575.56675062972295</v>
      </c>
      <c r="Q130" s="187" t="str">
        <f>IFERROR((VLOOKUP(A130,GM_Table,8,FALSE)-SUMIFS(D:D,A:A,A130,B:B,B130,C:C,C130)),"")</f>
        <v/>
      </c>
      <c r="R130" s="187" t="str">
        <f>IFERROR(CONCATENATE(VLOOKUP(A130,GM_Table,12,FALSE)," ",(VLOOKUP(A130,GM_Table,13,FALSE))),"")</f>
        <v/>
      </c>
      <c r="S130" s="203"/>
      <c r="T130" s="203"/>
      <c r="U130" s="203"/>
      <c r="V130" s="203"/>
      <c r="W130" s="203"/>
      <c r="X130" s="203"/>
    </row>
    <row r="131" spans="1:24" s="204" customFormat="1" x14ac:dyDescent="0.25">
      <c r="A131" s="210" t="s">
        <v>1138</v>
      </c>
      <c r="B131" s="210" t="s">
        <v>427</v>
      </c>
      <c r="C131" s="210" t="s">
        <v>2213</v>
      </c>
      <c r="D131" s="211">
        <v>0.85</v>
      </c>
      <c r="E131" s="211">
        <v>510</v>
      </c>
      <c r="F131" s="211">
        <v>506</v>
      </c>
      <c r="G131" s="198">
        <v>0</v>
      </c>
      <c r="H131" s="199">
        <v>0</v>
      </c>
      <c r="I131" s="199">
        <v>0</v>
      </c>
      <c r="J131" s="186" t="b">
        <f>IF(ISBLANK(CertifiedCrop[[#This Row],[1. Identifiant interne d’exploitation agricole*]]),"",IF(ISERROR(MATCH(CertifiedCrop[[#This Row],[1. Identifiant interne d’exploitation agricole*]],GroupMember[1. Identifiant interne d’exploitation agricole*],0)),FALSE,TRUE))</f>
        <v>1</v>
      </c>
      <c r="K131" s="186" t="b">
        <f t="array" ref="K131">IF(ISBLANK(CertifiedCrop[[#This Row],[2. Produit agricole certifié*]]),"",IF(ISERROR(MATCH(1,(#REF!=CertifiedCrop[[#This Row],[2. Produit agricole certifié*]])*(#REF!=CertifiedCrop[[#This Row],[3. Variété**]]),0)),FALSE,TRUE))</f>
        <v>0</v>
      </c>
      <c r="L131" s="212" t="str">
        <f t="shared" si="10"/>
        <v/>
      </c>
      <c r="M131" s="212" t="str">
        <f t="shared" si="11"/>
        <v/>
      </c>
      <c r="N131" s="213" t="str">
        <f t="shared" si="12"/>
        <v/>
      </c>
      <c r="O131" s="214">
        <f t="shared" si="13"/>
        <v>600</v>
      </c>
      <c r="P131" s="214">
        <f t="shared" si="14"/>
        <v>595.29411764705878</v>
      </c>
      <c r="Q131" s="187" t="str">
        <f>IFERROR((VLOOKUP(A131,GM_Table,8,FALSE)-SUMIFS(D:D,A:A,A131,B:B,B131,C:C,C131)),"")</f>
        <v/>
      </c>
      <c r="R131" s="187" t="str">
        <f>IFERROR(CONCATENATE(VLOOKUP(A131,GM_Table,12,FALSE)," ",(VLOOKUP(A131,GM_Table,13,FALSE))),"")</f>
        <v/>
      </c>
      <c r="S131" s="203"/>
      <c r="T131" s="203"/>
      <c r="U131" s="203"/>
      <c r="V131" s="203"/>
      <c r="W131" s="203"/>
      <c r="X131" s="203"/>
    </row>
    <row r="132" spans="1:24" s="204" customFormat="1" x14ac:dyDescent="0.25">
      <c r="A132" s="210" t="s">
        <v>1141</v>
      </c>
      <c r="B132" s="210" t="s">
        <v>427</v>
      </c>
      <c r="C132" s="210" t="s">
        <v>2213</v>
      </c>
      <c r="D132" s="211">
        <v>1.097</v>
      </c>
      <c r="E132" s="211">
        <v>634.06600000000003</v>
      </c>
      <c r="F132" s="211">
        <v>632</v>
      </c>
      <c r="G132" s="198">
        <v>0</v>
      </c>
      <c r="H132" s="199">
        <v>0</v>
      </c>
      <c r="I132" s="199">
        <v>0</v>
      </c>
      <c r="J132" s="186" t="b">
        <f>IF(ISBLANK(CertifiedCrop[[#This Row],[1. Identifiant interne d’exploitation agricole*]]),"",IF(ISERROR(MATCH(CertifiedCrop[[#This Row],[1. Identifiant interne d’exploitation agricole*]],GroupMember[1. Identifiant interne d’exploitation agricole*],0)),FALSE,TRUE))</f>
        <v>1</v>
      </c>
      <c r="K132" s="186" t="b">
        <f t="array" ref="K132">IF(ISBLANK(CertifiedCrop[[#This Row],[2. Produit agricole certifié*]]),"",IF(ISERROR(MATCH(1,(#REF!=CertifiedCrop[[#This Row],[2. Produit agricole certifié*]])*(#REF!=CertifiedCrop[[#This Row],[3. Variété**]]),0)),FALSE,TRUE))</f>
        <v>0</v>
      </c>
      <c r="L132" s="212" t="str">
        <f t="shared" si="10"/>
        <v/>
      </c>
      <c r="M132" s="212" t="str">
        <f t="shared" si="11"/>
        <v/>
      </c>
      <c r="N132" s="213" t="str">
        <f t="shared" si="12"/>
        <v/>
      </c>
      <c r="O132" s="214">
        <f t="shared" si="13"/>
        <v>578</v>
      </c>
      <c r="P132" s="214">
        <f t="shared" si="14"/>
        <v>576.11668185961719</v>
      </c>
      <c r="Q132" s="187" t="str">
        <f>IFERROR((VLOOKUP(A132,GM_Table,8,FALSE)-SUMIFS(D:D,A:A,A132,B:B,B132,C:C,C132)),"")</f>
        <v/>
      </c>
      <c r="R132" s="187" t="str">
        <f>IFERROR(CONCATENATE(VLOOKUP(A132,GM_Table,12,FALSE)," ",(VLOOKUP(A132,GM_Table,13,FALSE))),"")</f>
        <v/>
      </c>
      <c r="S132" s="203"/>
      <c r="T132" s="203"/>
      <c r="U132" s="203"/>
      <c r="V132" s="203"/>
      <c r="W132" s="203"/>
      <c r="X132" s="203"/>
    </row>
    <row r="133" spans="1:24" s="204" customFormat="1" x14ac:dyDescent="0.25">
      <c r="A133" s="210" t="s">
        <v>1145</v>
      </c>
      <c r="B133" s="210" t="s">
        <v>427</v>
      </c>
      <c r="C133" s="210" t="s">
        <v>2213</v>
      </c>
      <c r="D133" s="211">
        <v>2.2999999999999998</v>
      </c>
      <c r="E133" s="211">
        <v>1329.3999999999999</v>
      </c>
      <c r="F133" s="211">
        <v>1324</v>
      </c>
      <c r="G133" s="198">
        <v>0</v>
      </c>
      <c r="H133" s="199">
        <v>0</v>
      </c>
      <c r="I133" s="199">
        <v>0</v>
      </c>
      <c r="J133" s="186" t="b">
        <f>IF(ISBLANK(CertifiedCrop[[#This Row],[1. Identifiant interne d’exploitation agricole*]]),"",IF(ISERROR(MATCH(CertifiedCrop[[#This Row],[1. Identifiant interne d’exploitation agricole*]],GroupMember[1. Identifiant interne d’exploitation agricole*],0)),FALSE,TRUE))</f>
        <v>1</v>
      </c>
      <c r="K133" s="186" t="b">
        <f t="array" ref="K133">IF(ISBLANK(CertifiedCrop[[#This Row],[2. Produit agricole certifié*]]),"",IF(ISERROR(MATCH(1,(#REF!=CertifiedCrop[[#This Row],[2. Produit agricole certifié*]])*(#REF!=CertifiedCrop[[#This Row],[3. Variété**]]),0)),FALSE,TRUE))</f>
        <v>0</v>
      </c>
      <c r="L133" s="212" t="str">
        <f t="shared" si="10"/>
        <v/>
      </c>
      <c r="M133" s="212" t="str">
        <f t="shared" si="11"/>
        <v/>
      </c>
      <c r="N133" s="213" t="str">
        <f t="shared" si="12"/>
        <v/>
      </c>
      <c r="O133" s="214">
        <f t="shared" si="13"/>
        <v>578</v>
      </c>
      <c r="P133" s="214">
        <f t="shared" si="14"/>
        <v>575.6521739130435</v>
      </c>
      <c r="Q133" s="187" t="str">
        <f>IFERROR((VLOOKUP(A133,GM_Table,8,FALSE)-SUMIFS(D:D,A:A,A133,B:B,B133,C:C,C133)),"")</f>
        <v/>
      </c>
      <c r="R133" s="187" t="str">
        <f>IFERROR(CONCATENATE(VLOOKUP(A133,GM_Table,12,FALSE)," ",(VLOOKUP(A133,GM_Table,13,FALSE))),"")</f>
        <v/>
      </c>
      <c r="S133" s="203"/>
      <c r="T133" s="203"/>
      <c r="U133" s="203"/>
      <c r="V133" s="203"/>
      <c r="W133" s="203"/>
      <c r="X133" s="203"/>
    </row>
    <row r="134" spans="1:24" s="204" customFormat="1" x14ac:dyDescent="0.25">
      <c r="A134" s="210" t="s">
        <v>1148</v>
      </c>
      <c r="B134" s="210" t="s">
        <v>427</v>
      </c>
      <c r="C134" s="210" t="s">
        <v>2213</v>
      </c>
      <c r="D134" s="211">
        <v>0.52</v>
      </c>
      <c r="E134" s="211">
        <v>281.66839999999996</v>
      </c>
      <c r="F134" s="211">
        <v>280</v>
      </c>
      <c r="G134" s="198">
        <v>0</v>
      </c>
      <c r="H134" s="199">
        <v>0</v>
      </c>
      <c r="I134" s="199">
        <v>0</v>
      </c>
      <c r="J134" s="186" t="b">
        <f>IF(ISBLANK(CertifiedCrop[[#This Row],[1. Identifiant interne d’exploitation agricole*]]),"",IF(ISERROR(MATCH(CertifiedCrop[[#This Row],[1. Identifiant interne d’exploitation agricole*]],GroupMember[1. Identifiant interne d’exploitation agricole*],0)),FALSE,TRUE))</f>
        <v>1</v>
      </c>
      <c r="K134" s="186" t="b">
        <f t="array" ref="K134">IF(ISBLANK(CertifiedCrop[[#This Row],[2. Produit agricole certifié*]]),"",IF(ISERROR(MATCH(1,(#REF!=CertifiedCrop[[#This Row],[2. Produit agricole certifié*]])*(#REF!=CertifiedCrop[[#This Row],[3. Variété**]]),0)),FALSE,TRUE))</f>
        <v>0</v>
      </c>
      <c r="L134" s="212" t="str">
        <f t="shared" si="10"/>
        <v/>
      </c>
      <c r="M134" s="212" t="str">
        <f t="shared" si="11"/>
        <v/>
      </c>
      <c r="N134" s="213" t="str">
        <f t="shared" si="12"/>
        <v/>
      </c>
      <c r="O134" s="214">
        <f t="shared" si="13"/>
        <v>541.66999999999996</v>
      </c>
      <c r="P134" s="214">
        <f t="shared" si="14"/>
        <v>538.46153846153845</v>
      </c>
      <c r="Q134" s="187" t="str">
        <f>IFERROR((VLOOKUP(A134,GM_Table,8,FALSE)-SUMIFS(D:D,A:A,A134,B:B,B134,C:C,C134)),"")</f>
        <v/>
      </c>
      <c r="R134" s="187" t="str">
        <f>IFERROR(CONCATENATE(VLOOKUP(A134,GM_Table,12,FALSE)," ",(VLOOKUP(A134,GM_Table,13,FALSE))),"")</f>
        <v/>
      </c>
      <c r="S134" s="203"/>
      <c r="T134" s="203"/>
      <c r="U134" s="203"/>
      <c r="V134" s="203"/>
      <c r="W134" s="203"/>
      <c r="X134" s="203"/>
    </row>
    <row r="135" spans="1:24" s="204" customFormat="1" x14ac:dyDescent="0.25">
      <c r="A135" s="210" t="s">
        <v>1152</v>
      </c>
      <c r="B135" s="210" t="s">
        <v>427</v>
      </c>
      <c r="C135" s="210" t="s">
        <v>2213</v>
      </c>
      <c r="D135" s="211">
        <v>0.68</v>
      </c>
      <c r="E135" s="211">
        <v>393.04</v>
      </c>
      <c r="F135" s="211">
        <v>390</v>
      </c>
      <c r="G135" s="198">
        <v>0</v>
      </c>
      <c r="H135" s="199">
        <v>0</v>
      </c>
      <c r="I135" s="199">
        <v>0</v>
      </c>
      <c r="J135" s="186" t="b">
        <f>IF(ISBLANK(CertifiedCrop[[#This Row],[1. Identifiant interne d’exploitation agricole*]]),"",IF(ISERROR(MATCH(CertifiedCrop[[#This Row],[1. Identifiant interne d’exploitation agricole*]],GroupMember[1. Identifiant interne d’exploitation agricole*],0)),FALSE,TRUE))</f>
        <v>1</v>
      </c>
      <c r="K135" s="186" t="b">
        <f t="array" ref="K135">IF(ISBLANK(CertifiedCrop[[#This Row],[2. Produit agricole certifié*]]),"",IF(ISERROR(MATCH(1,(#REF!=CertifiedCrop[[#This Row],[2. Produit agricole certifié*]])*(#REF!=CertifiedCrop[[#This Row],[3. Variété**]]),0)),FALSE,TRUE))</f>
        <v>0</v>
      </c>
      <c r="L135" s="212" t="str">
        <f t="shared" si="10"/>
        <v/>
      </c>
      <c r="M135" s="212" t="str">
        <f t="shared" si="11"/>
        <v/>
      </c>
      <c r="N135" s="213" t="str">
        <f t="shared" si="12"/>
        <v/>
      </c>
      <c r="O135" s="214">
        <f t="shared" si="13"/>
        <v>578</v>
      </c>
      <c r="P135" s="214">
        <f t="shared" si="14"/>
        <v>573.52941176470586</v>
      </c>
      <c r="Q135" s="187" t="str">
        <f>IFERROR((VLOOKUP(A135,GM_Table,8,FALSE)-SUMIFS(D:D,A:A,A135,B:B,B135,C:C,C135)),"")</f>
        <v/>
      </c>
      <c r="R135" s="187" t="str">
        <f>IFERROR(CONCATENATE(VLOOKUP(A135,GM_Table,12,FALSE)," ",(VLOOKUP(A135,GM_Table,13,FALSE))),"")</f>
        <v/>
      </c>
      <c r="S135" s="203"/>
      <c r="T135" s="203"/>
      <c r="U135" s="203"/>
      <c r="V135" s="203"/>
      <c r="W135" s="203"/>
      <c r="X135" s="203"/>
    </row>
    <row r="136" spans="1:24" s="204" customFormat="1" x14ac:dyDescent="0.25">
      <c r="A136" s="210" t="s">
        <v>1155</v>
      </c>
      <c r="B136" s="210" t="s">
        <v>427</v>
      </c>
      <c r="C136" s="210" t="s">
        <v>2213</v>
      </c>
      <c r="D136" s="211">
        <v>1.1000000000000001</v>
      </c>
      <c r="E136" s="211">
        <v>635.80000000000007</v>
      </c>
      <c r="F136" s="211">
        <v>630</v>
      </c>
      <c r="G136" s="198">
        <v>0</v>
      </c>
      <c r="H136" s="199">
        <v>0</v>
      </c>
      <c r="I136" s="199">
        <v>0</v>
      </c>
      <c r="J136" s="186" t="b">
        <f>IF(ISBLANK(CertifiedCrop[[#This Row],[1. Identifiant interne d’exploitation agricole*]]),"",IF(ISERROR(MATCH(CertifiedCrop[[#This Row],[1. Identifiant interne d’exploitation agricole*]],GroupMember[1. Identifiant interne d’exploitation agricole*],0)),FALSE,TRUE))</f>
        <v>1</v>
      </c>
      <c r="K136" s="186" t="b">
        <f t="array" ref="K136">IF(ISBLANK(CertifiedCrop[[#This Row],[2. Produit agricole certifié*]]),"",IF(ISERROR(MATCH(1,(#REF!=CertifiedCrop[[#This Row],[2. Produit agricole certifié*]])*(#REF!=CertifiedCrop[[#This Row],[3. Variété**]]),0)),FALSE,TRUE))</f>
        <v>0</v>
      </c>
      <c r="L136" s="212" t="str">
        <f t="shared" si="10"/>
        <v/>
      </c>
      <c r="M136" s="212" t="str">
        <f t="shared" si="11"/>
        <v/>
      </c>
      <c r="N136" s="213" t="str">
        <f t="shared" si="12"/>
        <v/>
      </c>
      <c r="O136" s="214">
        <f t="shared" si="13"/>
        <v>578</v>
      </c>
      <c r="P136" s="214">
        <f t="shared" si="14"/>
        <v>572.72727272727263</v>
      </c>
      <c r="Q136" s="187" t="str">
        <f>IFERROR((VLOOKUP(A136,GM_Table,8,FALSE)-SUMIFS(D:D,A:A,A136,B:B,B136,C:C,C136)),"")</f>
        <v/>
      </c>
      <c r="R136" s="187" t="str">
        <f>IFERROR(CONCATENATE(VLOOKUP(A136,GM_Table,12,FALSE)," ",(VLOOKUP(A136,GM_Table,13,FALSE))),"")</f>
        <v/>
      </c>
      <c r="S136" s="203"/>
      <c r="T136" s="203"/>
      <c r="U136" s="203"/>
      <c r="V136" s="203"/>
      <c r="W136" s="203"/>
      <c r="X136" s="203"/>
    </row>
    <row r="137" spans="1:24" s="204" customFormat="1" x14ac:dyDescent="0.25">
      <c r="A137" s="210" t="s">
        <v>1159</v>
      </c>
      <c r="B137" s="210" t="s">
        <v>427</v>
      </c>
      <c r="C137" s="210" t="s">
        <v>2213</v>
      </c>
      <c r="D137" s="211">
        <v>1.26</v>
      </c>
      <c r="E137" s="211">
        <v>728.28</v>
      </c>
      <c r="F137" s="211">
        <v>724</v>
      </c>
      <c r="G137" s="198">
        <v>0</v>
      </c>
      <c r="H137" s="199">
        <v>0</v>
      </c>
      <c r="I137" s="199">
        <v>0</v>
      </c>
      <c r="J137" s="186" t="b">
        <f>IF(ISBLANK(CertifiedCrop[[#This Row],[1. Identifiant interne d’exploitation agricole*]]),"",IF(ISERROR(MATCH(CertifiedCrop[[#This Row],[1. Identifiant interne d’exploitation agricole*]],GroupMember[1. Identifiant interne d’exploitation agricole*],0)),FALSE,TRUE))</f>
        <v>1</v>
      </c>
      <c r="K137" s="186" t="b">
        <f t="array" ref="K137">IF(ISBLANK(CertifiedCrop[[#This Row],[2. Produit agricole certifié*]]),"",IF(ISERROR(MATCH(1,(#REF!=CertifiedCrop[[#This Row],[2. Produit agricole certifié*]])*(#REF!=CertifiedCrop[[#This Row],[3. Variété**]]),0)),FALSE,TRUE))</f>
        <v>0</v>
      </c>
      <c r="L137" s="212" t="str">
        <f t="shared" si="10"/>
        <v/>
      </c>
      <c r="M137" s="212" t="str">
        <f t="shared" si="11"/>
        <v/>
      </c>
      <c r="N137" s="213" t="str">
        <f t="shared" si="12"/>
        <v/>
      </c>
      <c r="O137" s="214">
        <f t="shared" si="13"/>
        <v>578</v>
      </c>
      <c r="P137" s="214">
        <f t="shared" si="14"/>
        <v>574.60317460317458</v>
      </c>
      <c r="Q137" s="187" t="str">
        <f>IFERROR((VLOOKUP(A137,GM_Table,8,FALSE)-SUMIFS(D:D,A:A,A137,B:B,B137,C:C,C137)),"")</f>
        <v/>
      </c>
      <c r="R137" s="187" t="str">
        <f>IFERROR(CONCATENATE(VLOOKUP(A137,GM_Table,12,FALSE)," ",(VLOOKUP(A137,GM_Table,13,FALSE))),"")</f>
        <v/>
      </c>
      <c r="S137" s="203"/>
      <c r="T137" s="203"/>
      <c r="U137" s="203"/>
      <c r="V137" s="203"/>
      <c r="W137" s="203"/>
      <c r="X137" s="203"/>
    </row>
    <row r="138" spans="1:24" s="204" customFormat="1" x14ac:dyDescent="0.25">
      <c r="A138" s="210" t="s">
        <v>1163</v>
      </c>
      <c r="B138" s="210" t="s">
        <v>427</v>
      </c>
      <c r="C138" s="210" t="s">
        <v>2213</v>
      </c>
      <c r="D138" s="211">
        <v>2.4700000000000002</v>
      </c>
      <c r="E138" s="211">
        <v>1407.9</v>
      </c>
      <c r="F138" s="211">
        <v>1402</v>
      </c>
      <c r="G138" s="198">
        <v>0</v>
      </c>
      <c r="H138" s="199">
        <v>0</v>
      </c>
      <c r="I138" s="199">
        <v>0</v>
      </c>
      <c r="J138" s="186" t="b">
        <f>IF(ISBLANK(CertifiedCrop[[#This Row],[1. Identifiant interne d’exploitation agricole*]]),"",IF(ISERROR(MATCH(CertifiedCrop[[#This Row],[1. Identifiant interne d’exploitation agricole*]],GroupMember[1. Identifiant interne d’exploitation agricole*],0)),FALSE,TRUE))</f>
        <v>1</v>
      </c>
      <c r="K138" s="186" t="b">
        <f t="array" ref="K138">IF(ISBLANK(CertifiedCrop[[#This Row],[2. Produit agricole certifié*]]),"",IF(ISERROR(MATCH(1,(#REF!=CertifiedCrop[[#This Row],[2. Produit agricole certifié*]])*(#REF!=CertifiedCrop[[#This Row],[3. Variété**]]),0)),FALSE,TRUE))</f>
        <v>0</v>
      </c>
      <c r="L138" s="212" t="str">
        <f t="shared" si="10"/>
        <v/>
      </c>
      <c r="M138" s="212" t="str">
        <f t="shared" si="11"/>
        <v/>
      </c>
      <c r="N138" s="213" t="str">
        <f t="shared" si="12"/>
        <v/>
      </c>
      <c r="O138" s="214">
        <f t="shared" si="13"/>
        <v>570</v>
      </c>
      <c r="P138" s="214">
        <f t="shared" si="14"/>
        <v>567.61133603238864</v>
      </c>
      <c r="Q138" s="187" t="str">
        <f>IFERROR((VLOOKUP(A138,GM_Table,8,FALSE)-SUMIFS(D:D,A:A,A138,B:B,B138,C:C,C138)),"")</f>
        <v/>
      </c>
      <c r="R138" s="187" t="str">
        <f>IFERROR(CONCATENATE(VLOOKUP(A138,GM_Table,12,FALSE)," ",(VLOOKUP(A138,GM_Table,13,FALSE))),"")</f>
        <v/>
      </c>
      <c r="S138" s="203"/>
      <c r="T138" s="203"/>
      <c r="U138" s="203"/>
      <c r="V138" s="203"/>
      <c r="W138" s="203"/>
      <c r="X138" s="203"/>
    </row>
    <row r="139" spans="1:24" s="204" customFormat="1" x14ac:dyDescent="0.25">
      <c r="A139" s="210" t="s">
        <v>1168</v>
      </c>
      <c r="B139" s="210" t="s">
        <v>427</v>
      </c>
      <c r="C139" s="210" t="s">
        <v>2213</v>
      </c>
      <c r="D139" s="211">
        <v>1.18</v>
      </c>
      <c r="E139" s="211">
        <v>682.04</v>
      </c>
      <c r="F139" s="211">
        <v>680</v>
      </c>
      <c r="G139" s="198">
        <v>0</v>
      </c>
      <c r="H139" s="199">
        <v>0</v>
      </c>
      <c r="I139" s="199">
        <v>0</v>
      </c>
      <c r="J139" s="186" t="b">
        <f>IF(ISBLANK(CertifiedCrop[[#This Row],[1. Identifiant interne d’exploitation agricole*]]),"",IF(ISERROR(MATCH(CertifiedCrop[[#This Row],[1. Identifiant interne d’exploitation agricole*]],GroupMember[1. Identifiant interne d’exploitation agricole*],0)),FALSE,TRUE))</f>
        <v>1</v>
      </c>
      <c r="K139" s="186" t="b">
        <f t="array" ref="K139">IF(ISBLANK(CertifiedCrop[[#This Row],[2. Produit agricole certifié*]]),"",IF(ISERROR(MATCH(1,(#REF!=CertifiedCrop[[#This Row],[2. Produit agricole certifié*]])*(#REF!=CertifiedCrop[[#This Row],[3. Variété**]]),0)),FALSE,TRUE))</f>
        <v>0</v>
      </c>
      <c r="L139" s="212" t="str">
        <f t="shared" si="10"/>
        <v/>
      </c>
      <c r="M139" s="212" t="str">
        <f t="shared" si="11"/>
        <v/>
      </c>
      <c r="N139" s="213" t="str">
        <f t="shared" si="12"/>
        <v/>
      </c>
      <c r="O139" s="214">
        <f t="shared" si="13"/>
        <v>578</v>
      </c>
      <c r="P139" s="214">
        <f t="shared" si="14"/>
        <v>576.27118644067798</v>
      </c>
      <c r="Q139" s="187" t="str">
        <f>IFERROR((VLOOKUP(A139,GM_Table,8,FALSE)-SUMIFS(D:D,A:A,A139,B:B,B139,C:C,C139)),"")</f>
        <v/>
      </c>
      <c r="R139" s="187" t="str">
        <f>IFERROR(CONCATENATE(VLOOKUP(A139,GM_Table,12,FALSE)," ",(VLOOKUP(A139,GM_Table,13,FALSE))),"")</f>
        <v/>
      </c>
      <c r="S139" s="203"/>
      <c r="T139" s="203"/>
      <c r="U139" s="203"/>
      <c r="V139" s="203"/>
      <c r="W139" s="203"/>
      <c r="X139" s="203"/>
    </row>
    <row r="140" spans="1:24" s="204" customFormat="1" x14ac:dyDescent="0.25">
      <c r="A140" s="210" t="s">
        <v>1171</v>
      </c>
      <c r="B140" s="210" t="s">
        <v>427</v>
      </c>
      <c r="C140" s="210" t="s">
        <v>2213</v>
      </c>
      <c r="D140" s="211">
        <v>1.57</v>
      </c>
      <c r="E140" s="211">
        <v>907.46</v>
      </c>
      <c r="F140" s="211">
        <v>904</v>
      </c>
      <c r="G140" s="198">
        <v>0</v>
      </c>
      <c r="H140" s="199">
        <v>0</v>
      </c>
      <c r="I140" s="199">
        <v>0</v>
      </c>
      <c r="J140" s="186" t="b">
        <f>IF(ISBLANK(CertifiedCrop[[#This Row],[1. Identifiant interne d’exploitation agricole*]]),"",IF(ISERROR(MATCH(CertifiedCrop[[#This Row],[1. Identifiant interne d’exploitation agricole*]],GroupMember[1. Identifiant interne d’exploitation agricole*],0)),FALSE,TRUE))</f>
        <v>1</v>
      </c>
      <c r="K140" s="186" t="b">
        <f t="array" ref="K140">IF(ISBLANK(CertifiedCrop[[#This Row],[2. Produit agricole certifié*]]),"",IF(ISERROR(MATCH(1,(#REF!=CertifiedCrop[[#This Row],[2. Produit agricole certifié*]])*(#REF!=CertifiedCrop[[#This Row],[3. Variété**]]),0)),FALSE,TRUE))</f>
        <v>0</v>
      </c>
      <c r="L140" s="212" t="str">
        <f t="shared" si="10"/>
        <v/>
      </c>
      <c r="M140" s="212" t="str">
        <f t="shared" si="11"/>
        <v/>
      </c>
      <c r="N140" s="213" t="str">
        <f t="shared" si="12"/>
        <v/>
      </c>
      <c r="O140" s="214">
        <f t="shared" si="13"/>
        <v>578</v>
      </c>
      <c r="P140" s="214">
        <f t="shared" si="14"/>
        <v>575.79617834394901</v>
      </c>
      <c r="Q140" s="187" t="str">
        <f>IFERROR((VLOOKUP(A140,GM_Table,8,FALSE)-SUMIFS(D:D,A:A,A140,B:B,B140,C:C,C140)),"")</f>
        <v/>
      </c>
      <c r="R140" s="187" t="str">
        <f>IFERROR(CONCATENATE(VLOOKUP(A140,GM_Table,12,FALSE)," ",(VLOOKUP(A140,GM_Table,13,FALSE))),"")</f>
        <v/>
      </c>
      <c r="S140" s="203"/>
      <c r="T140" s="203"/>
      <c r="U140" s="203"/>
      <c r="V140" s="203"/>
      <c r="W140" s="203"/>
      <c r="X140" s="203"/>
    </row>
    <row r="141" spans="1:24" s="204" customFormat="1" x14ac:dyDescent="0.25">
      <c r="A141" s="210" t="s">
        <v>1176</v>
      </c>
      <c r="B141" s="210" t="s">
        <v>427</v>
      </c>
      <c r="C141" s="210" t="s">
        <v>2213</v>
      </c>
      <c r="D141" s="211">
        <v>1.84</v>
      </c>
      <c r="E141" s="211">
        <v>1054.9272000000001</v>
      </c>
      <c r="F141" s="211">
        <v>1045</v>
      </c>
      <c r="G141" s="198">
        <v>0</v>
      </c>
      <c r="H141" s="199">
        <v>0</v>
      </c>
      <c r="I141" s="199">
        <v>0</v>
      </c>
      <c r="J141" s="186" t="b">
        <f>IF(ISBLANK(CertifiedCrop[[#This Row],[1. Identifiant interne d’exploitation agricole*]]),"",IF(ISERROR(MATCH(CertifiedCrop[[#This Row],[1. Identifiant interne d’exploitation agricole*]],GroupMember[1. Identifiant interne d’exploitation agricole*],0)),FALSE,TRUE))</f>
        <v>1</v>
      </c>
      <c r="K141" s="186" t="b">
        <f t="array" ref="K141">IF(ISBLANK(CertifiedCrop[[#This Row],[2. Produit agricole certifié*]]),"",IF(ISERROR(MATCH(1,(#REF!=CertifiedCrop[[#This Row],[2. Produit agricole certifié*]])*(#REF!=CertifiedCrop[[#This Row],[3. Variété**]]),0)),FALSE,TRUE))</f>
        <v>0</v>
      </c>
      <c r="L141" s="212" t="str">
        <f t="shared" si="10"/>
        <v/>
      </c>
      <c r="M141" s="212" t="str">
        <f t="shared" si="11"/>
        <v/>
      </c>
      <c r="N141" s="213" t="str">
        <f t="shared" si="12"/>
        <v/>
      </c>
      <c r="O141" s="214">
        <f t="shared" si="13"/>
        <v>573.33000000000004</v>
      </c>
      <c r="P141" s="214">
        <f t="shared" si="14"/>
        <v>567.93478260869563</v>
      </c>
      <c r="Q141" s="187" t="str">
        <f>IFERROR((VLOOKUP(A141,GM_Table,8,FALSE)-SUMIFS(D:D,A:A,A141,B:B,B141,C:C,C141)),"")</f>
        <v/>
      </c>
      <c r="R141" s="187" t="str">
        <f>IFERROR(CONCATENATE(VLOOKUP(A141,GM_Table,12,FALSE)," ",(VLOOKUP(A141,GM_Table,13,FALSE))),"")</f>
        <v/>
      </c>
      <c r="S141" s="203"/>
      <c r="T141" s="203"/>
      <c r="U141" s="203"/>
      <c r="V141" s="203"/>
      <c r="W141" s="203"/>
      <c r="X141" s="203"/>
    </row>
    <row r="142" spans="1:24" s="204" customFormat="1" x14ac:dyDescent="0.25">
      <c r="A142" s="210" t="s">
        <v>1179</v>
      </c>
      <c r="B142" s="210" t="s">
        <v>427</v>
      </c>
      <c r="C142" s="210" t="s">
        <v>2213</v>
      </c>
      <c r="D142" s="211">
        <v>1.62</v>
      </c>
      <c r="E142" s="211">
        <v>936.36</v>
      </c>
      <c r="F142" s="211">
        <v>932</v>
      </c>
      <c r="G142" s="198">
        <v>0</v>
      </c>
      <c r="H142" s="199">
        <v>0</v>
      </c>
      <c r="I142" s="199">
        <v>0</v>
      </c>
      <c r="J142" s="186" t="b">
        <f>IF(ISBLANK(CertifiedCrop[[#This Row],[1. Identifiant interne d’exploitation agricole*]]),"",IF(ISERROR(MATCH(CertifiedCrop[[#This Row],[1. Identifiant interne d’exploitation agricole*]],GroupMember[1. Identifiant interne d’exploitation agricole*],0)),FALSE,TRUE))</f>
        <v>1</v>
      </c>
      <c r="K142" s="186" t="b">
        <f t="array" ref="K142">IF(ISBLANK(CertifiedCrop[[#This Row],[2. Produit agricole certifié*]]),"",IF(ISERROR(MATCH(1,(#REF!=CertifiedCrop[[#This Row],[2. Produit agricole certifié*]])*(#REF!=CertifiedCrop[[#This Row],[3. Variété**]]),0)),FALSE,TRUE))</f>
        <v>0</v>
      </c>
      <c r="L142" s="212" t="str">
        <f t="shared" si="10"/>
        <v/>
      </c>
      <c r="M142" s="212" t="str">
        <f t="shared" si="11"/>
        <v/>
      </c>
      <c r="N142" s="213" t="str">
        <f t="shared" si="12"/>
        <v/>
      </c>
      <c r="O142" s="214">
        <f t="shared" si="13"/>
        <v>578</v>
      </c>
      <c r="P142" s="214">
        <f t="shared" si="14"/>
        <v>575.30864197530866</v>
      </c>
      <c r="Q142" s="187" t="str">
        <f>IFERROR((VLOOKUP(A142,GM_Table,8,FALSE)-SUMIFS(D:D,A:A,A142,B:B,B142,C:C,C142)),"")</f>
        <v/>
      </c>
      <c r="R142" s="187" t="str">
        <f>IFERROR(CONCATENATE(VLOOKUP(A142,GM_Table,12,FALSE)," ",(VLOOKUP(A142,GM_Table,13,FALSE))),"")</f>
        <v/>
      </c>
      <c r="S142" s="203"/>
      <c r="T142" s="203"/>
      <c r="U142" s="203"/>
      <c r="V142" s="203"/>
      <c r="W142" s="203"/>
      <c r="X142" s="203"/>
    </row>
    <row r="143" spans="1:24" s="204" customFormat="1" x14ac:dyDescent="0.25">
      <c r="A143" s="210" t="s">
        <v>1183</v>
      </c>
      <c r="B143" s="210" t="s">
        <v>427</v>
      </c>
      <c r="C143" s="210" t="s">
        <v>2213</v>
      </c>
      <c r="D143" s="211">
        <v>1.75</v>
      </c>
      <c r="E143" s="211">
        <v>1011.5</v>
      </c>
      <c r="F143" s="211">
        <v>1010</v>
      </c>
      <c r="G143" s="198">
        <v>0</v>
      </c>
      <c r="H143" s="199">
        <v>0</v>
      </c>
      <c r="I143" s="199">
        <v>0</v>
      </c>
      <c r="J143" s="186" t="b">
        <f>IF(ISBLANK(CertifiedCrop[[#This Row],[1. Identifiant interne d’exploitation agricole*]]),"",IF(ISERROR(MATCH(CertifiedCrop[[#This Row],[1. Identifiant interne d’exploitation agricole*]],GroupMember[1. Identifiant interne d’exploitation agricole*],0)),FALSE,TRUE))</f>
        <v>1</v>
      </c>
      <c r="K143" s="186" t="b">
        <f t="array" ref="K143">IF(ISBLANK(CertifiedCrop[[#This Row],[2. Produit agricole certifié*]]),"",IF(ISERROR(MATCH(1,(#REF!=CertifiedCrop[[#This Row],[2. Produit agricole certifié*]])*(#REF!=CertifiedCrop[[#This Row],[3. Variété**]]),0)),FALSE,TRUE))</f>
        <v>0</v>
      </c>
      <c r="L143" s="212" t="str">
        <f t="shared" si="10"/>
        <v/>
      </c>
      <c r="M143" s="212" t="str">
        <f t="shared" si="11"/>
        <v/>
      </c>
      <c r="N143" s="213" t="str">
        <f t="shared" si="12"/>
        <v/>
      </c>
      <c r="O143" s="214">
        <f t="shared" si="13"/>
        <v>578</v>
      </c>
      <c r="P143" s="214">
        <f t="shared" si="14"/>
        <v>577.14285714285711</v>
      </c>
      <c r="Q143" s="187" t="str">
        <f>IFERROR((VLOOKUP(A143,GM_Table,8,FALSE)-SUMIFS(D:D,A:A,A143,B:B,B143,C:C,C143)),"")</f>
        <v/>
      </c>
      <c r="R143" s="187" t="str">
        <f>IFERROR(CONCATENATE(VLOOKUP(A143,GM_Table,12,FALSE)," ",(VLOOKUP(A143,GM_Table,13,FALSE))),"")</f>
        <v/>
      </c>
      <c r="S143" s="203"/>
      <c r="T143" s="203"/>
      <c r="U143" s="203"/>
      <c r="V143" s="203"/>
      <c r="W143" s="203"/>
      <c r="X143" s="203"/>
    </row>
    <row r="144" spans="1:24" s="204" customFormat="1" x14ac:dyDescent="0.25">
      <c r="A144" s="210" t="s">
        <v>1187</v>
      </c>
      <c r="B144" s="210" t="s">
        <v>427</v>
      </c>
      <c r="C144" s="210" t="s">
        <v>2213</v>
      </c>
      <c r="D144" s="211">
        <v>3.48</v>
      </c>
      <c r="E144" s="211">
        <v>1889.64</v>
      </c>
      <c r="F144" s="211">
        <v>1889.64</v>
      </c>
      <c r="G144" s="198">
        <v>0</v>
      </c>
      <c r="H144" s="199">
        <v>0</v>
      </c>
      <c r="I144" s="199">
        <v>0</v>
      </c>
      <c r="J144" s="186" t="b">
        <f>IF(ISBLANK(CertifiedCrop[[#This Row],[1. Identifiant interne d’exploitation agricole*]]),"",IF(ISERROR(MATCH(CertifiedCrop[[#This Row],[1. Identifiant interne d’exploitation agricole*]],GroupMember[1. Identifiant interne d’exploitation agricole*],0)),FALSE,TRUE))</f>
        <v>1</v>
      </c>
      <c r="K144" s="186" t="b">
        <f t="array" ref="K144">IF(ISBLANK(CertifiedCrop[[#This Row],[2. Produit agricole certifié*]]),"",IF(ISERROR(MATCH(1,(#REF!=CertifiedCrop[[#This Row],[2. Produit agricole certifié*]])*(#REF!=CertifiedCrop[[#This Row],[3. Variété**]]),0)),FALSE,TRUE))</f>
        <v>0</v>
      </c>
      <c r="L144" s="212" t="str">
        <f t="shared" si="10"/>
        <v/>
      </c>
      <c r="M144" s="212" t="str">
        <f t="shared" si="11"/>
        <v/>
      </c>
      <c r="N144" s="213" t="str">
        <f t="shared" si="12"/>
        <v/>
      </c>
      <c r="O144" s="214">
        <f t="shared" si="13"/>
        <v>543</v>
      </c>
      <c r="P144" s="214">
        <f t="shared" si="14"/>
        <v>543</v>
      </c>
      <c r="Q144" s="187" t="str">
        <f>IFERROR((VLOOKUP(A144,GM_Table,8,FALSE)-SUMIFS(D:D,A:A,A144,B:B,B144,C:C,C144)),"")</f>
        <v/>
      </c>
      <c r="R144" s="187" t="str">
        <f>IFERROR(CONCATENATE(VLOOKUP(A144,GM_Table,12,FALSE)," ",(VLOOKUP(A144,GM_Table,13,FALSE))),"")</f>
        <v/>
      </c>
      <c r="S144" s="203"/>
      <c r="T144" s="203"/>
      <c r="U144" s="203"/>
      <c r="V144" s="203"/>
      <c r="W144" s="203"/>
      <c r="X144" s="203"/>
    </row>
    <row r="145" spans="1:24" s="204" customFormat="1" x14ac:dyDescent="0.25">
      <c r="A145" s="210" t="s">
        <v>1190</v>
      </c>
      <c r="B145" s="210" t="s">
        <v>427</v>
      </c>
      <c r="C145" s="210" t="s">
        <v>2213</v>
      </c>
      <c r="D145" s="211">
        <v>4.8100000000000005</v>
      </c>
      <c r="E145" s="211">
        <v>2611.8300000000004</v>
      </c>
      <c r="F145" s="211">
        <v>2611.8300000000004</v>
      </c>
      <c r="G145" s="198">
        <v>0</v>
      </c>
      <c r="H145" s="199">
        <v>0</v>
      </c>
      <c r="I145" s="199">
        <v>0</v>
      </c>
      <c r="J145" s="186" t="b">
        <f>IF(ISBLANK(CertifiedCrop[[#This Row],[1. Identifiant interne d’exploitation agricole*]]),"",IF(ISERROR(MATCH(CertifiedCrop[[#This Row],[1. Identifiant interne d’exploitation agricole*]],GroupMember[1. Identifiant interne d’exploitation agricole*],0)),FALSE,TRUE))</f>
        <v>1</v>
      </c>
      <c r="K145" s="186" t="b">
        <f t="array" ref="K145">IF(ISBLANK(CertifiedCrop[[#This Row],[2. Produit agricole certifié*]]),"",IF(ISERROR(MATCH(1,(#REF!=CertifiedCrop[[#This Row],[2. Produit agricole certifié*]])*(#REF!=CertifiedCrop[[#This Row],[3. Variété**]]),0)),FALSE,TRUE))</f>
        <v>0</v>
      </c>
      <c r="L145" s="212" t="str">
        <f t="shared" si="10"/>
        <v/>
      </c>
      <c r="M145" s="212" t="str">
        <f t="shared" si="11"/>
        <v/>
      </c>
      <c r="N145" s="213" t="str">
        <f t="shared" si="12"/>
        <v/>
      </c>
      <c r="O145" s="214">
        <f t="shared" si="13"/>
        <v>543</v>
      </c>
      <c r="P145" s="214">
        <f t="shared" si="14"/>
        <v>543</v>
      </c>
      <c r="Q145" s="187" t="str">
        <f>IFERROR((VLOOKUP(A145,GM_Table,8,FALSE)-SUMIFS(D:D,A:A,A145,B:B,B145,C:C,C145)),"")</f>
        <v/>
      </c>
      <c r="R145" s="187" t="str">
        <f>IFERROR(CONCATENATE(VLOOKUP(A145,GM_Table,12,FALSE)," ",(VLOOKUP(A145,GM_Table,13,FALSE))),"")</f>
        <v/>
      </c>
      <c r="S145" s="203"/>
      <c r="T145" s="203"/>
      <c r="U145" s="203"/>
      <c r="V145" s="203"/>
      <c r="W145" s="203"/>
      <c r="X145" s="203"/>
    </row>
    <row r="146" spans="1:24" s="204" customFormat="1" x14ac:dyDescent="0.25">
      <c r="A146" s="210" t="s">
        <v>1193</v>
      </c>
      <c r="B146" s="210" t="s">
        <v>427</v>
      </c>
      <c r="C146" s="210" t="s">
        <v>2213</v>
      </c>
      <c r="D146" s="211">
        <v>9.11</v>
      </c>
      <c r="E146" s="211">
        <v>4946.7299999999996</v>
      </c>
      <c r="F146" s="211">
        <v>4946.7299999999996</v>
      </c>
      <c r="G146" s="198">
        <v>0</v>
      </c>
      <c r="H146" s="199">
        <v>0</v>
      </c>
      <c r="I146" s="199">
        <v>0</v>
      </c>
      <c r="J146" s="186" t="b">
        <f>IF(ISBLANK(CertifiedCrop[[#This Row],[1. Identifiant interne d’exploitation agricole*]]),"",IF(ISERROR(MATCH(CertifiedCrop[[#This Row],[1. Identifiant interne d’exploitation agricole*]],GroupMember[1. Identifiant interne d’exploitation agricole*],0)),FALSE,TRUE))</f>
        <v>1</v>
      </c>
      <c r="K146" s="186" t="b">
        <f t="array" ref="K146">IF(ISBLANK(CertifiedCrop[[#This Row],[2. Produit agricole certifié*]]),"",IF(ISERROR(MATCH(1,(#REF!=CertifiedCrop[[#This Row],[2. Produit agricole certifié*]])*(#REF!=CertifiedCrop[[#This Row],[3. Variété**]]),0)),FALSE,TRUE))</f>
        <v>0</v>
      </c>
      <c r="L146" s="212" t="str">
        <f t="shared" si="10"/>
        <v/>
      </c>
      <c r="M146" s="212" t="str">
        <f t="shared" si="11"/>
        <v/>
      </c>
      <c r="N146" s="213" t="str">
        <f t="shared" si="12"/>
        <v/>
      </c>
      <c r="O146" s="214">
        <f t="shared" si="13"/>
        <v>543</v>
      </c>
      <c r="P146" s="214">
        <f t="shared" si="14"/>
        <v>543</v>
      </c>
      <c r="Q146" s="187" t="str">
        <f>IFERROR((VLOOKUP(A146,GM_Table,8,FALSE)-SUMIFS(D:D,A:A,A146,B:B,B146,C:C,C146)),"")</f>
        <v/>
      </c>
      <c r="R146" s="187" t="str">
        <f>IFERROR(CONCATENATE(VLOOKUP(A146,GM_Table,12,FALSE)," ",(VLOOKUP(A146,GM_Table,13,FALSE))),"")</f>
        <v/>
      </c>
      <c r="S146" s="203"/>
      <c r="T146" s="203"/>
      <c r="U146" s="203"/>
      <c r="V146" s="203"/>
      <c r="W146" s="203"/>
      <c r="X146" s="203"/>
    </row>
    <row r="147" spans="1:24" s="204" customFormat="1" x14ac:dyDescent="0.25">
      <c r="A147" s="210" t="s">
        <v>1196</v>
      </c>
      <c r="B147" s="210" t="s">
        <v>427</v>
      </c>
      <c r="C147" s="210" t="s">
        <v>2213</v>
      </c>
      <c r="D147" s="211">
        <v>1.8</v>
      </c>
      <c r="E147" s="211">
        <v>977.4</v>
      </c>
      <c r="F147" s="211">
        <v>977.4</v>
      </c>
      <c r="G147" s="198">
        <v>0</v>
      </c>
      <c r="H147" s="199">
        <v>0</v>
      </c>
      <c r="I147" s="199">
        <v>0</v>
      </c>
      <c r="J147" s="186" t="b">
        <f>IF(ISBLANK(CertifiedCrop[[#This Row],[1. Identifiant interne d’exploitation agricole*]]),"",IF(ISERROR(MATCH(CertifiedCrop[[#This Row],[1. Identifiant interne d’exploitation agricole*]],GroupMember[1. Identifiant interne d’exploitation agricole*],0)),FALSE,TRUE))</f>
        <v>1</v>
      </c>
      <c r="K147" s="186" t="b">
        <f t="array" ref="K147">IF(ISBLANK(CertifiedCrop[[#This Row],[2. Produit agricole certifié*]]),"",IF(ISERROR(MATCH(1,(#REF!=CertifiedCrop[[#This Row],[2. Produit agricole certifié*]])*(#REF!=CertifiedCrop[[#This Row],[3. Variété**]]),0)),FALSE,TRUE))</f>
        <v>0</v>
      </c>
      <c r="L147" s="212" t="str">
        <f t="shared" si="10"/>
        <v/>
      </c>
      <c r="M147" s="212" t="str">
        <f t="shared" si="11"/>
        <v/>
      </c>
      <c r="N147" s="213" t="str">
        <f t="shared" si="12"/>
        <v/>
      </c>
      <c r="O147" s="214">
        <f t="shared" si="13"/>
        <v>543</v>
      </c>
      <c r="P147" s="214">
        <f t="shared" si="14"/>
        <v>543</v>
      </c>
      <c r="Q147" s="187" t="str">
        <f>IFERROR((VLOOKUP(A147,GM_Table,8,FALSE)-SUMIFS(D:D,A:A,A147,B:B,B147,C:C,C147)),"")</f>
        <v/>
      </c>
      <c r="R147" s="187" t="str">
        <f>IFERROR(CONCATENATE(VLOOKUP(A147,GM_Table,12,FALSE)," ",(VLOOKUP(A147,GM_Table,13,FALSE))),"")</f>
        <v/>
      </c>
      <c r="S147" s="203"/>
      <c r="T147" s="203"/>
      <c r="U147" s="203"/>
      <c r="V147" s="203"/>
      <c r="W147" s="203"/>
      <c r="X147" s="203"/>
    </row>
    <row r="148" spans="1:24" s="204" customFormat="1" x14ac:dyDescent="0.25">
      <c r="A148" s="210" t="s">
        <v>1200</v>
      </c>
      <c r="B148" s="210" t="s">
        <v>427</v>
      </c>
      <c r="C148" s="210" t="s">
        <v>2213</v>
      </c>
      <c r="D148" s="211">
        <v>2.8200000000000003</v>
      </c>
      <c r="E148" s="211">
        <v>1531.2600000000002</v>
      </c>
      <c r="F148" s="211">
        <v>1531.2600000000002</v>
      </c>
      <c r="G148" s="198">
        <v>0</v>
      </c>
      <c r="H148" s="199">
        <v>0</v>
      </c>
      <c r="I148" s="199">
        <v>0</v>
      </c>
      <c r="J148" s="186" t="b">
        <f>IF(ISBLANK(CertifiedCrop[[#This Row],[1. Identifiant interne d’exploitation agricole*]]),"",IF(ISERROR(MATCH(CertifiedCrop[[#This Row],[1. Identifiant interne d’exploitation agricole*]],GroupMember[1. Identifiant interne d’exploitation agricole*],0)),FALSE,TRUE))</f>
        <v>1</v>
      </c>
      <c r="K148" s="186" t="b">
        <f t="array" ref="K148">IF(ISBLANK(CertifiedCrop[[#This Row],[2. Produit agricole certifié*]]),"",IF(ISERROR(MATCH(1,(#REF!=CertifiedCrop[[#This Row],[2. Produit agricole certifié*]])*(#REF!=CertifiedCrop[[#This Row],[3. Variété**]]),0)),FALSE,TRUE))</f>
        <v>0</v>
      </c>
      <c r="L148" s="212" t="str">
        <f t="shared" si="10"/>
        <v/>
      </c>
      <c r="M148" s="212" t="str">
        <f t="shared" si="11"/>
        <v/>
      </c>
      <c r="N148" s="213" t="str">
        <f t="shared" si="12"/>
        <v/>
      </c>
      <c r="O148" s="214">
        <f t="shared" si="13"/>
        <v>543</v>
      </c>
      <c r="P148" s="214">
        <f t="shared" si="14"/>
        <v>543</v>
      </c>
      <c r="Q148" s="187" t="str">
        <f>IFERROR((VLOOKUP(A148,GM_Table,8,FALSE)-SUMIFS(D:D,A:A,A148,B:B,B148,C:C,C148)),"")</f>
        <v/>
      </c>
      <c r="R148" s="187" t="str">
        <f>IFERROR(CONCATENATE(VLOOKUP(A148,GM_Table,12,FALSE)," ",(VLOOKUP(A148,GM_Table,13,FALSE))),"")</f>
        <v/>
      </c>
      <c r="S148" s="203"/>
      <c r="T148" s="203"/>
      <c r="U148" s="203"/>
      <c r="V148" s="203"/>
      <c r="W148" s="203"/>
      <c r="X148" s="203"/>
    </row>
    <row r="149" spans="1:24" s="204" customFormat="1" x14ac:dyDescent="0.25">
      <c r="A149" s="210" t="s">
        <v>1204</v>
      </c>
      <c r="B149" s="210" t="s">
        <v>427</v>
      </c>
      <c r="C149" s="210" t="s">
        <v>2213</v>
      </c>
      <c r="D149" s="211">
        <v>2.4900000000000002</v>
      </c>
      <c r="E149" s="211">
        <v>1352.0700000000002</v>
      </c>
      <c r="F149" s="211">
        <v>1352.0700000000002</v>
      </c>
      <c r="G149" s="198">
        <v>0</v>
      </c>
      <c r="H149" s="199">
        <v>0</v>
      </c>
      <c r="I149" s="199">
        <v>0</v>
      </c>
      <c r="J149" s="186" t="b">
        <f>IF(ISBLANK(CertifiedCrop[[#This Row],[1. Identifiant interne d’exploitation agricole*]]),"",IF(ISERROR(MATCH(CertifiedCrop[[#This Row],[1. Identifiant interne d’exploitation agricole*]],GroupMember[1. Identifiant interne d’exploitation agricole*],0)),FALSE,TRUE))</f>
        <v>1</v>
      </c>
      <c r="K149" s="186" t="b">
        <f t="array" ref="K149">IF(ISBLANK(CertifiedCrop[[#This Row],[2. Produit agricole certifié*]]),"",IF(ISERROR(MATCH(1,(#REF!=CertifiedCrop[[#This Row],[2. Produit agricole certifié*]])*(#REF!=CertifiedCrop[[#This Row],[3. Variété**]]),0)),FALSE,TRUE))</f>
        <v>0</v>
      </c>
      <c r="L149" s="212" t="str">
        <f t="shared" si="10"/>
        <v/>
      </c>
      <c r="M149" s="212" t="str">
        <f t="shared" si="11"/>
        <v/>
      </c>
      <c r="N149" s="213" t="str">
        <f t="shared" si="12"/>
        <v/>
      </c>
      <c r="O149" s="214">
        <f t="shared" si="13"/>
        <v>543</v>
      </c>
      <c r="P149" s="214">
        <f t="shared" si="14"/>
        <v>543</v>
      </c>
      <c r="Q149" s="187" t="str">
        <f>IFERROR((VLOOKUP(A149,GM_Table,8,FALSE)-SUMIFS(D:D,A:A,A149,B:B,B149,C:C,C149)),"")</f>
        <v/>
      </c>
      <c r="R149" s="187" t="str">
        <f>IFERROR(CONCATENATE(VLOOKUP(A149,GM_Table,12,FALSE)," ",(VLOOKUP(A149,GM_Table,13,FALSE))),"")</f>
        <v/>
      </c>
      <c r="S149" s="203"/>
      <c r="T149" s="203"/>
      <c r="U149" s="203"/>
      <c r="V149" s="203"/>
      <c r="W149" s="203"/>
      <c r="X149" s="203"/>
    </row>
    <row r="150" spans="1:24" s="204" customFormat="1" x14ac:dyDescent="0.25">
      <c r="A150" s="210" t="s">
        <v>1209</v>
      </c>
      <c r="B150" s="210" t="s">
        <v>427</v>
      </c>
      <c r="C150" s="210" t="s">
        <v>2213</v>
      </c>
      <c r="D150" s="211">
        <v>4.0199999999999996</v>
      </c>
      <c r="E150" s="211">
        <v>2182.8599999999997</v>
      </c>
      <c r="F150" s="211">
        <v>2182.8599999999997</v>
      </c>
      <c r="G150" s="198">
        <v>0</v>
      </c>
      <c r="H150" s="199">
        <v>0</v>
      </c>
      <c r="I150" s="199">
        <v>0</v>
      </c>
      <c r="J150" s="186" t="b">
        <f>IF(ISBLANK(CertifiedCrop[[#This Row],[1. Identifiant interne d’exploitation agricole*]]),"",IF(ISERROR(MATCH(CertifiedCrop[[#This Row],[1. Identifiant interne d’exploitation agricole*]],GroupMember[1. Identifiant interne d’exploitation agricole*],0)),FALSE,TRUE))</f>
        <v>1</v>
      </c>
      <c r="K150" s="186" t="b">
        <f t="array" ref="K150">IF(ISBLANK(CertifiedCrop[[#This Row],[2. Produit agricole certifié*]]),"",IF(ISERROR(MATCH(1,(#REF!=CertifiedCrop[[#This Row],[2. Produit agricole certifié*]])*(#REF!=CertifiedCrop[[#This Row],[3. Variété**]]),0)),FALSE,TRUE))</f>
        <v>0</v>
      </c>
      <c r="L150" s="212" t="str">
        <f t="shared" si="10"/>
        <v/>
      </c>
      <c r="M150" s="212" t="str">
        <f t="shared" si="11"/>
        <v/>
      </c>
      <c r="N150" s="213" t="str">
        <f t="shared" si="12"/>
        <v/>
      </c>
      <c r="O150" s="214">
        <f t="shared" si="13"/>
        <v>543</v>
      </c>
      <c r="P150" s="214">
        <f t="shared" si="14"/>
        <v>543</v>
      </c>
      <c r="Q150" s="187" t="str">
        <f>IFERROR((VLOOKUP(A150,GM_Table,8,FALSE)-SUMIFS(D:D,A:A,A150,B:B,B150,C:C,C150)),"")</f>
        <v/>
      </c>
      <c r="R150" s="187" t="str">
        <f>IFERROR(CONCATENATE(VLOOKUP(A150,GM_Table,12,FALSE)," ",(VLOOKUP(A150,GM_Table,13,FALSE))),"")</f>
        <v/>
      </c>
      <c r="S150" s="203"/>
      <c r="T150" s="203"/>
      <c r="U150" s="203"/>
      <c r="V150" s="203"/>
      <c r="W150" s="203"/>
      <c r="X150" s="203"/>
    </row>
    <row r="151" spans="1:24" s="204" customFormat="1" x14ac:dyDescent="0.25">
      <c r="A151" s="210" t="s">
        <v>1212</v>
      </c>
      <c r="B151" s="210" t="s">
        <v>427</v>
      </c>
      <c r="C151" s="210" t="s">
        <v>2213</v>
      </c>
      <c r="D151" s="211">
        <v>4.32</v>
      </c>
      <c r="E151" s="211">
        <v>2345.7600000000002</v>
      </c>
      <c r="F151" s="211">
        <v>2345.7600000000002</v>
      </c>
      <c r="G151" s="198">
        <v>0</v>
      </c>
      <c r="H151" s="199">
        <v>0</v>
      </c>
      <c r="I151" s="199">
        <v>0</v>
      </c>
      <c r="J151" s="186" t="b">
        <f>IF(ISBLANK(CertifiedCrop[[#This Row],[1. Identifiant interne d’exploitation agricole*]]),"",IF(ISERROR(MATCH(CertifiedCrop[[#This Row],[1. Identifiant interne d’exploitation agricole*]],GroupMember[1. Identifiant interne d’exploitation agricole*],0)),FALSE,TRUE))</f>
        <v>1</v>
      </c>
      <c r="K151" s="186" t="b">
        <f t="array" ref="K151">IF(ISBLANK(CertifiedCrop[[#This Row],[2. Produit agricole certifié*]]),"",IF(ISERROR(MATCH(1,(#REF!=CertifiedCrop[[#This Row],[2. Produit agricole certifié*]])*(#REF!=CertifiedCrop[[#This Row],[3. Variété**]]),0)),FALSE,TRUE))</f>
        <v>0</v>
      </c>
      <c r="L151" s="212" t="str">
        <f t="shared" si="10"/>
        <v/>
      </c>
      <c r="M151" s="212" t="str">
        <f t="shared" si="11"/>
        <v/>
      </c>
      <c r="N151" s="213" t="str">
        <f t="shared" si="12"/>
        <v/>
      </c>
      <c r="O151" s="214">
        <f t="shared" si="13"/>
        <v>543</v>
      </c>
      <c r="P151" s="214">
        <f t="shared" si="14"/>
        <v>543</v>
      </c>
      <c r="Q151" s="187" t="str">
        <f>IFERROR((VLOOKUP(A151,GM_Table,8,FALSE)-SUMIFS(D:D,A:A,A151,B:B,B151,C:C,C151)),"")</f>
        <v/>
      </c>
      <c r="R151" s="187" t="str">
        <f>IFERROR(CONCATENATE(VLOOKUP(A151,GM_Table,12,FALSE)," ",(VLOOKUP(A151,GM_Table,13,FALSE))),"")</f>
        <v/>
      </c>
      <c r="S151" s="203"/>
      <c r="T151" s="203"/>
      <c r="U151" s="203"/>
      <c r="V151" s="203"/>
      <c r="W151" s="203"/>
      <c r="X151" s="203"/>
    </row>
    <row r="152" spans="1:24" s="204" customFormat="1" x14ac:dyDescent="0.25">
      <c r="A152" s="210" t="s">
        <v>1217</v>
      </c>
      <c r="B152" s="210" t="s">
        <v>427</v>
      </c>
      <c r="C152" s="210" t="s">
        <v>2213</v>
      </c>
      <c r="D152" s="211">
        <v>6.0339999999999998</v>
      </c>
      <c r="E152" s="211">
        <v>3276.462</v>
      </c>
      <c r="F152" s="211">
        <v>3276.462</v>
      </c>
      <c r="G152" s="198">
        <v>0</v>
      </c>
      <c r="H152" s="199">
        <v>0</v>
      </c>
      <c r="I152" s="199">
        <v>0</v>
      </c>
      <c r="J152" s="186" t="b">
        <f>IF(ISBLANK(CertifiedCrop[[#This Row],[1. Identifiant interne d’exploitation agricole*]]),"",IF(ISERROR(MATCH(CertifiedCrop[[#This Row],[1. Identifiant interne d’exploitation agricole*]],GroupMember[1. Identifiant interne d’exploitation agricole*],0)),FALSE,TRUE))</f>
        <v>1</v>
      </c>
      <c r="K152" s="186" t="b">
        <f t="array" ref="K152">IF(ISBLANK(CertifiedCrop[[#This Row],[2. Produit agricole certifié*]]),"",IF(ISERROR(MATCH(1,(#REF!=CertifiedCrop[[#This Row],[2. Produit agricole certifié*]])*(#REF!=CertifiedCrop[[#This Row],[3. Variété**]]),0)),FALSE,TRUE))</f>
        <v>0</v>
      </c>
      <c r="L152" s="212" t="str">
        <f t="shared" si="10"/>
        <v/>
      </c>
      <c r="M152" s="212" t="str">
        <f t="shared" si="11"/>
        <v/>
      </c>
      <c r="N152" s="213" t="str">
        <f t="shared" si="12"/>
        <v/>
      </c>
      <c r="O152" s="214">
        <f t="shared" si="13"/>
        <v>543</v>
      </c>
      <c r="P152" s="214">
        <f t="shared" si="14"/>
        <v>543</v>
      </c>
      <c r="Q152" s="187" t="str">
        <f>IFERROR((VLOOKUP(A152,GM_Table,8,FALSE)-SUMIFS(D:D,A:A,A152,B:B,B152,C:C,C152)),"")</f>
        <v/>
      </c>
      <c r="R152" s="187" t="str">
        <f>IFERROR(CONCATENATE(VLOOKUP(A152,GM_Table,12,FALSE)," ",(VLOOKUP(A152,GM_Table,13,FALSE))),"")</f>
        <v/>
      </c>
      <c r="S152" s="203"/>
      <c r="T152" s="203"/>
      <c r="U152" s="203"/>
      <c r="V152" s="203"/>
      <c r="W152" s="203"/>
      <c r="X152" s="203"/>
    </row>
    <row r="153" spans="1:24" s="204" customFormat="1" x14ac:dyDescent="0.25">
      <c r="A153" s="210" t="s">
        <v>1221</v>
      </c>
      <c r="B153" s="210" t="s">
        <v>427</v>
      </c>
      <c r="C153" s="210" t="s">
        <v>2213</v>
      </c>
      <c r="D153" s="211">
        <v>2.93</v>
      </c>
      <c r="E153" s="211">
        <v>1590.99</v>
      </c>
      <c r="F153" s="211">
        <v>1590.99</v>
      </c>
      <c r="G153" s="198">
        <v>0</v>
      </c>
      <c r="H153" s="199">
        <v>0</v>
      </c>
      <c r="I153" s="199">
        <v>0</v>
      </c>
      <c r="J153" s="186" t="b">
        <f>IF(ISBLANK(CertifiedCrop[[#This Row],[1. Identifiant interne d’exploitation agricole*]]),"",IF(ISERROR(MATCH(CertifiedCrop[[#This Row],[1. Identifiant interne d’exploitation agricole*]],GroupMember[1. Identifiant interne d’exploitation agricole*],0)),FALSE,TRUE))</f>
        <v>1</v>
      </c>
      <c r="K153" s="186" t="b">
        <f t="array" ref="K153">IF(ISBLANK(CertifiedCrop[[#This Row],[2. Produit agricole certifié*]]),"",IF(ISERROR(MATCH(1,(#REF!=CertifiedCrop[[#This Row],[2. Produit agricole certifié*]])*(#REF!=CertifiedCrop[[#This Row],[3. Variété**]]),0)),FALSE,TRUE))</f>
        <v>0</v>
      </c>
      <c r="L153" s="212" t="str">
        <f t="shared" si="10"/>
        <v/>
      </c>
      <c r="M153" s="212" t="str">
        <f t="shared" si="11"/>
        <v/>
      </c>
      <c r="N153" s="213" t="str">
        <f t="shared" si="12"/>
        <v/>
      </c>
      <c r="O153" s="214">
        <f t="shared" si="13"/>
        <v>543</v>
      </c>
      <c r="P153" s="214">
        <f t="shared" si="14"/>
        <v>543</v>
      </c>
      <c r="Q153" s="187" t="str">
        <f>IFERROR((VLOOKUP(A153,GM_Table,8,FALSE)-SUMIFS(D:D,A:A,A153,B:B,B153,C:C,C153)),"")</f>
        <v/>
      </c>
      <c r="R153" s="187" t="str">
        <f>IFERROR(CONCATENATE(VLOOKUP(A153,GM_Table,12,FALSE)," ",(VLOOKUP(A153,GM_Table,13,FALSE))),"")</f>
        <v/>
      </c>
      <c r="S153" s="203"/>
      <c r="T153" s="203"/>
      <c r="U153" s="203"/>
      <c r="V153" s="203"/>
      <c r="W153" s="203"/>
      <c r="X153" s="203"/>
    </row>
    <row r="154" spans="1:24" s="204" customFormat="1" x14ac:dyDescent="0.25">
      <c r="A154" s="210" t="s">
        <v>1226</v>
      </c>
      <c r="B154" s="210" t="s">
        <v>427</v>
      </c>
      <c r="C154" s="210" t="s">
        <v>2213</v>
      </c>
      <c r="D154" s="211">
        <v>4.66</v>
      </c>
      <c r="E154" s="211">
        <v>2530.38</v>
      </c>
      <c r="F154" s="211">
        <v>2530.38</v>
      </c>
      <c r="G154" s="198">
        <v>0</v>
      </c>
      <c r="H154" s="199">
        <v>0</v>
      </c>
      <c r="I154" s="199">
        <v>0</v>
      </c>
      <c r="J154" s="186" t="b">
        <f>IF(ISBLANK(CertifiedCrop[[#This Row],[1. Identifiant interne d’exploitation agricole*]]),"",IF(ISERROR(MATCH(CertifiedCrop[[#This Row],[1. Identifiant interne d’exploitation agricole*]],GroupMember[1. Identifiant interne d’exploitation agricole*],0)),FALSE,TRUE))</f>
        <v>1</v>
      </c>
      <c r="K154" s="186" t="b">
        <f t="array" ref="K154">IF(ISBLANK(CertifiedCrop[[#This Row],[2. Produit agricole certifié*]]),"",IF(ISERROR(MATCH(1,(#REF!=CertifiedCrop[[#This Row],[2. Produit agricole certifié*]])*(#REF!=CertifiedCrop[[#This Row],[3. Variété**]]),0)),FALSE,TRUE))</f>
        <v>0</v>
      </c>
      <c r="L154" s="212" t="str">
        <f t="shared" si="10"/>
        <v/>
      </c>
      <c r="M154" s="212" t="str">
        <f t="shared" si="11"/>
        <v/>
      </c>
      <c r="N154" s="213" t="str">
        <f t="shared" si="12"/>
        <v/>
      </c>
      <c r="O154" s="214">
        <f t="shared" si="13"/>
        <v>543</v>
      </c>
      <c r="P154" s="214">
        <f t="shared" si="14"/>
        <v>543</v>
      </c>
      <c r="Q154" s="187" t="str">
        <f>IFERROR((VLOOKUP(A154,GM_Table,8,FALSE)-SUMIFS(D:D,A:A,A154,B:B,B154,C:C,C154)),"")</f>
        <v/>
      </c>
      <c r="R154" s="187" t="str">
        <f>IFERROR(CONCATENATE(VLOOKUP(A154,GM_Table,12,FALSE)," ",(VLOOKUP(A154,GM_Table,13,FALSE))),"")</f>
        <v/>
      </c>
      <c r="S154" s="203"/>
      <c r="T154" s="203"/>
      <c r="U154" s="203"/>
      <c r="V154" s="203"/>
      <c r="W154" s="203"/>
      <c r="X154" s="203"/>
    </row>
    <row r="155" spans="1:24" s="204" customFormat="1" x14ac:dyDescent="0.25">
      <c r="A155" s="210" t="s">
        <v>1229</v>
      </c>
      <c r="B155" s="210" t="s">
        <v>427</v>
      </c>
      <c r="C155" s="210" t="s">
        <v>2213</v>
      </c>
      <c r="D155" s="211">
        <v>4.88</v>
      </c>
      <c r="E155" s="211">
        <v>2649.84</v>
      </c>
      <c r="F155" s="211">
        <v>2649.84</v>
      </c>
      <c r="G155" s="198">
        <v>0</v>
      </c>
      <c r="H155" s="199">
        <v>0</v>
      </c>
      <c r="I155" s="199">
        <v>0</v>
      </c>
      <c r="J155" s="186" t="b">
        <f>IF(ISBLANK(CertifiedCrop[[#This Row],[1. Identifiant interne d’exploitation agricole*]]),"",IF(ISERROR(MATCH(CertifiedCrop[[#This Row],[1. Identifiant interne d’exploitation agricole*]],GroupMember[1. Identifiant interne d’exploitation agricole*],0)),FALSE,TRUE))</f>
        <v>1</v>
      </c>
      <c r="K155" s="186" t="b">
        <f t="array" ref="K155">IF(ISBLANK(CertifiedCrop[[#This Row],[2. Produit agricole certifié*]]),"",IF(ISERROR(MATCH(1,(#REF!=CertifiedCrop[[#This Row],[2. Produit agricole certifié*]])*(#REF!=CertifiedCrop[[#This Row],[3. Variété**]]),0)),FALSE,TRUE))</f>
        <v>0</v>
      </c>
      <c r="L155" s="212" t="str">
        <f t="shared" si="10"/>
        <v/>
      </c>
      <c r="M155" s="212" t="str">
        <f t="shared" si="11"/>
        <v/>
      </c>
      <c r="N155" s="213" t="str">
        <f t="shared" si="12"/>
        <v/>
      </c>
      <c r="O155" s="214">
        <f t="shared" si="13"/>
        <v>543</v>
      </c>
      <c r="P155" s="214">
        <f t="shared" si="14"/>
        <v>543</v>
      </c>
      <c r="Q155" s="187" t="str">
        <f>IFERROR((VLOOKUP(A155,GM_Table,8,FALSE)-SUMIFS(D:D,A:A,A155,B:B,B155,C:C,C155)),"")</f>
        <v/>
      </c>
      <c r="R155" s="187" t="str">
        <f>IFERROR(CONCATENATE(VLOOKUP(A155,GM_Table,12,FALSE)," ",(VLOOKUP(A155,GM_Table,13,FALSE))),"")</f>
        <v/>
      </c>
      <c r="S155" s="203"/>
      <c r="T155" s="203"/>
      <c r="U155" s="203"/>
      <c r="V155" s="203"/>
      <c r="W155" s="203"/>
      <c r="X155" s="203"/>
    </row>
    <row r="156" spans="1:24" s="204" customFormat="1" x14ac:dyDescent="0.25">
      <c r="A156" s="210" t="s">
        <v>1233</v>
      </c>
      <c r="B156" s="210" t="s">
        <v>427</v>
      </c>
      <c r="C156" s="210" t="s">
        <v>2213</v>
      </c>
      <c r="D156" s="211">
        <v>3.55</v>
      </c>
      <c r="E156" s="211">
        <v>1927.6499999999999</v>
      </c>
      <c r="F156" s="211">
        <v>1927.6499999999999</v>
      </c>
      <c r="G156" s="198">
        <v>0</v>
      </c>
      <c r="H156" s="199">
        <v>0</v>
      </c>
      <c r="I156" s="199">
        <v>0</v>
      </c>
      <c r="J156" s="186" t="b">
        <f>IF(ISBLANK(CertifiedCrop[[#This Row],[1. Identifiant interne d’exploitation agricole*]]),"",IF(ISERROR(MATCH(CertifiedCrop[[#This Row],[1. Identifiant interne d’exploitation agricole*]],GroupMember[1. Identifiant interne d’exploitation agricole*],0)),FALSE,TRUE))</f>
        <v>1</v>
      </c>
      <c r="K156" s="186" t="b">
        <f t="array" ref="K156">IF(ISBLANK(CertifiedCrop[[#This Row],[2. Produit agricole certifié*]]),"",IF(ISERROR(MATCH(1,(#REF!=CertifiedCrop[[#This Row],[2. Produit agricole certifié*]])*(#REF!=CertifiedCrop[[#This Row],[3. Variété**]]),0)),FALSE,TRUE))</f>
        <v>0</v>
      </c>
      <c r="L156" s="212" t="str">
        <f t="shared" si="10"/>
        <v/>
      </c>
      <c r="M156" s="212" t="str">
        <f t="shared" si="11"/>
        <v/>
      </c>
      <c r="N156" s="213" t="str">
        <f t="shared" si="12"/>
        <v/>
      </c>
      <c r="O156" s="214">
        <f t="shared" si="13"/>
        <v>543</v>
      </c>
      <c r="P156" s="214">
        <f t="shared" si="14"/>
        <v>543</v>
      </c>
      <c r="Q156" s="187" t="str">
        <f>IFERROR((VLOOKUP(A156,GM_Table,8,FALSE)-SUMIFS(D:D,A:A,A156,B:B,B156,C:C,C156)),"")</f>
        <v/>
      </c>
      <c r="R156" s="187" t="str">
        <f>IFERROR(CONCATENATE(VLOOKUP(A156,GM_Table,12,FALSE)," ",(VLOOKUP(A156,GM_Table,13,FALSE))),"")</f>
        <v/>
      </c>
      <c r="S156" s="203"/>
      <c r="T156" s="203"/>
      <c r="U156" s="203"/>
      <c r="V156" s="203"/>
      <c r="W156" s="203"/>
      <c r="X156" s="203"/>
    </row>
    <row r="157" spans="1:24" s="204" customFormat="1" x14ac:dyDescent="0.25">
      <c r="A157" s="210" t="s">
        <v>1237</v>
      </c>
      <c r="B157" s="210" t="s">
        <v>427</v>
      </c>
      <c r="C157" s="210" t="s">
        <v>2213</v>
      </c>
      <c r="D157" s="211">
        <v>3.6692999999999998</v>
      </c>
      <c r="E157" s="211">
        <v>1992.4298999999999</v>
      </c>
      <c r="F157" s="211">
        <v>1992.4298999999999</v>
      </c>
      <c r="G157" s="198">
        <v>0</v>
      </c>
      <c r="H157" s="199">
        <v>0</v>
      </c>
      <c r="I157" s="199">
        <v>0</v>
      </c>
      <c r="J157" s="186" t="b">
        <f>IF(ISBLANK(CertifiedCrop[[#This Row],[1. Identifiant interne d’exploitation agricole*]]),"",IF(ISERROR(MATCH(CertifiedCrop[[#This Row],[1. Identifiant interne d’exploitation agricole*]],GroupMember[1. Identifiant interne d’exploitation agricole*],0)),FALSE,TRUE))</f>
        <v>1</v>
      </c>
      <c r="K157" s="186" t="b">
        <f t="array" ref="K157">IF(ISBLANK(CertifiedCrop[[#This Row],[2. Produit agricole certifié*]]),"",IF(ISERROR(MATCH(1,(#REF!=CertifiedCrop[[#This Row],[2. Produit agricole certifié*]])*(#REF!=CertifiedCrop[[#This Row],[3. Variété**]]),0)),FALSE,TRUE))</f>
        <v>0</v>
      </c>
      <c r="L157" s="212" t="str">
        <f t="shared" si="10"/>
        <v/>
      </c>
      <c r="M157" s="212" t="str">
        <f t="shared" si="11"/>
        <v/>
      </c>
      <c r="N157" s="213" t="str">
        <f t="shared" si="12"/>
        <v/>
      </c>
      <c r="O157" s="214">
        <f t="shared" si="13"/>
        <v>543</v>
      </c>
      <c r="P157" s="214">
        <f t="shared" si="14"/>
        <v>543</v>
      </c>
      <c r="Q157" s="187" t="str">
        <f>IFERROR((VLOOKUP(A157,GM_Table,8,FALSE)-SUMIFS(D:D,A:A,A157,B:B,B157,C:C,C157)),"")</f>
        <v/>
      </c>
      <c r="R157" s="187" t="str">
        <f>IFERROR(CONCATENATE(VLOOKUP(A157,GM_Table,12,FALSE)," ",(VLOOKUP(A157,GM_Table,13,FALSE))),"")</f>
        <v/>
      </c>
      <c r="S157" s="203"/>
      <c r="T157" s="203"/>
      <c r="U157" s="203"/>
      <c r="V157" s="203"/>
      <c r="W157" s="203"/>
      <c r="X157" s="203"/>
    </row>
    <row r="158" spans="1:24" s="204" customFormat="1" x14ac:dyDescent="0.25">
      <c r="A158" s="210" t="s">
        <v>1240</v>
      </c>
      <c r="B158" s="210" t="s">
        <v>427</v>
      </c>
      <c r="C158" s="210" t="s">
        <v>2213</v>
      </c>
      <c r="D158" s="211">
        <v>3.37</v>
      </c>
      <c r="E158" s="211">
        <v>1829.91</v>
      </c>
      <c r="F158" s="211">
        <v>1829.91</v>
      </c>
      <c r="G158" s="198">
        <v>0</v>
      </c>
      <c r="H158" s="199">
        <v>0</v>
      </c>
      <c r="I158" s="199">
        <v>0</v>
      </c>
      <c r="J158" s="186" t="b">
        <f>IF(ISBLANK(CertifiedCrop[[#This Row],[1. Identifiant interne d’exploitation agricole*]]),"",IF(ISERROR(MATCH(CertifiedCrop[[#This Row],[1. Identifiant interne d’exploitation agricole*]],GroupMember[1. Identifiant interne d’exploitation agricole*],0)),FALSE,TRUE))</f>
        <v>1</v>
      </c>
      <c r="K158" s="186" t="b">
        <f t="array" ref="K158">IF(ISBLANK(CertifiedCrop[[#This Row],[2. Produit agricole certifié*]]),"",IF(ISERROR(MATCH(1,(#REF!=CertifiedCrop[[#This Row],[2. Produit agricole certifié*]])*(#REF!=CertifiedCrop[[#This Row],[3. Variété**]]),0)),FALSE,TRUE))</f>
        <v>0</v>
      </c>
      <c r="L158" s="212" t="str">
        <f t="shared" si="10"/>
        <v/>
      </c>
      <c r="M158" s="212" t="str">
        <f t="shared" si="11"/>
        <v/>
      </c>
      <c r="N158" s="213" t="str">
        <f t="shared" si="12"/>
        <v/>
      </c>
      <c r="O158" s="214">
        <f t="shared" si="13"/>
        <v>543</v>
      </c>
      <c r="P158" s="214">
        <f t="shared" si="14"/>
        <v>543</v>
      </c>
      <c r="Q158" s="187" t="str">
        <f>IFERROR((VLOOKUP(A158,GM_Table,8,FALSE)-SUMIFS(D:D,A:A,A158,B:B,B158,C:C,C158)),"")</f>
        <v/>
      </c>
      <c r="R158" s="187" t="str">
        <f>IFERROR(CONCATENATE(VLOOKUP(A158,GM_Table,12,FALSE)," ",(VLOOKUP(A158,GM_Table,13,FALSE))),"")</f>
        <v/>
      </c>
      <c r="S158" s="203"/>
      <c r="T158" s="203"/>
      <c r="U158" s="203"/>
      <c r="V158" s="203"/>
      <c r="W158" s="203"/>
      <c r="X158" s="203"/>
    </row>
    <row r="159" spans="1:24" s="204" customFormat="1" x14ac:dyDescent="0.25">
      <c r="A159" s="210" t="s">
        <v>1244</v>
      </c>
      <c r="B159" s="210" t="s">
        <v>427</v>
      </c>
      <c r="C159" s="210" t="s">
        <v>2213</v>
      </c>
      <c r="D159" s="211">
        <v>3.54</v>
      </c>
      <c r="E159" s="211">
        <v>1922.22</v>
      </c>
      <c r="F159" s="211">
        <v>1922.22</v>
      </c>
      <c r="G159" s="198">
        <v>0</v>
      </c>
      <c r="H159" s="199">
        <v>0</v>
      </c>
      <c r="I159" s="199">
        <v>0</v>
      </c>
      <c r="J159" s="186" t="b">
        <f>IF(ISBLANK(CertifiedCrop[[#This Row],[1. Identifiant interne d’exploitation agricole*]]),"",IF(ISERROR(MATCH(CertifiedCrop[[#This Row],[1. Identifiant interne d’exploitation agricole*]],GroupMember[1. Identifiant interne d’exploitation agricole*],0)),FALSE,TRUE))</f>
        <v>1</v>
      </c>
      <c r="K159" s="186" t="b">
        <f t="array" ref="K159">IF(ISBLANK(CertifiedCrop[[#This Row],[2. Produit agricole certifié*]]),"",IF(ISERROR(MATCH(1,(#REF!=CertifiedCrop[[#This Row],[2. Produit agricole certifié*]])*(#REF!=CertifiedCrop[[#This Row],[3. Variété**]]),0)),FALSE,TRUE))</f>
        <v>0</v>
      </c>
      <c r="L159" s="212" t="str">
        <f t="shared" si="10"/>
        <v/>
      </c>
      <c r="M159" s="212" t="str">
        <f t="shared" si="11"/>
        <v/>
      </c>
      <c r="N159" s="213" t="str">
        <f t="shared" si="12"/>
        <v/>
      </c>
      <c r="O159" s="214">
        <f t="shared" si="13"/>
        <v>543</v>
      </c>
      <c r="P159" s="214">
        <f t="shared" si="14"/>
        <v>543</v>
      </c>
      <c r="Q159" s="187" t="str">
        <f>IFERROR((VLOOKUP(A159,GM_Table,8,FALSE)-SUMIFS(D:D,A:A,A159,B:B,B159,C:C,C159)),"")</f>
        <v/>
      </c>
      <c r="R159" s="187" t="str">
        <f>IFERROR(CONCATENATE(VLOOKUP(A159,GM_Table,12,FALSE)," ",(VLOOKUP(A159,GM_Table,13,FALSE))),"")</f>
        <v/>
      </c>
      <c r="S159" s="203"/>
      <c r="T159" s="203"/>
      <c r="U159" s="203"/>
      <c r="V159" s="203"/>
      <c r="W159" s="203"/>
      <c r="X159" s="203"/>
    </row>
    <row r="160" spans="1:24" s="204" customFormat="1" x14ac:dyDescent="0.25">
      <c r="A160" s="210" t="s">
        <v>1249</v>
      </c>
      <c r="B160" s="210" t="s">
        <v>427</v>
      </c>
      <c r="C160" s="210" t="s">
        <v>2213</v>
      </c>
      <c r="D160" s="211">
        <v>3.95</v>
      </c>
      <c r="E160" s="211">
        <v>2144.85</v>
      </c>
      <c r="F160" s="211">
        <v>2144.85</v>
      </c>
      <c r="G160" s="198">
        <v>0</v>
      </c>
      <c r="H160" s="199">
        <v>0</v>
      </c>
      <c r="I160" s="199">
        <v>0</v>
      </c>
      <c r="J160" s="186" t="b">
        <f>IF(ISBLANK(CertifiedCrop[[#This Row],[1. Identifiant interne d’exploitation agricole*]]),"",IF(ISERROR(MATCH(CertifiedCrop[[#This Row],[1. Identifiant interne d’exploitation agricole*]],GroupMember[1. Identifiant interne d’exploitation agricole*],0)),FALSE,TRUE))</f>
        <v>1</v>
      </c>
      <c r="K160" s="186" t="b">
        <f t="array" ref="K160">IF(ISBLANK(CertifiedCrop[[#This Row],[2. Produit agricole certifié*]]),"",IF(ISERROR(MATCH(1,(#REF!=CertifiedCrop[[#This Row],[2. Produit agricole certifié*]])*(#REF!=CertifiedCrop[[#This Row],[3. Variété**]]),0)),FALSE,TRUE))</f>
        <v>0</v>
      </c>
      <c r="L160" s="212" t="str">
        <f t="shared" si="10"/>
        <v/>
      </c>
      <c r="M160" s="212" t="str">
        <f t="shared" si="11"/>
        <v/>
      </c>
      <c r="N160" s="213" t="str">
        <f t="shared" si="12"/>
        <v/>
      </c>
      <c r="O160" s="214">
        <f t="shared" si="13"/>
        <v>543</v>
      </c>
      <c r="P160" s="214">
        <f t="shared" si="14"/>
        <v>543</v>
      </c>
      <c r="Q160" s="187" t="str">
        <f>IFERROR((VLOOKUP(A160,GM_Table,8,FALSE)-SUMIFS(D:D,A:A,A160,B:B,B160,C:C,C160)),"")</f>
        <v/>
      </c>
      <c r="R160" s="187" t="str">
        <f>IFERROR(CONCATENATE(VLOOKUP(A160,GM_Table,12,FALSE)," ",(VLOOKUP(A160,GM_Table,13,FALSE))),"")</f>
        <v/>
      </c>
      <c r="S160" s="203"/>
      <c r="T160" s="203"/>
      <c r="U160" s="203"/>
      <c r="V160" s="203"/>
      <c r="W160" s="203"/>
      <c r="X160" s="203"/>
    </row>
    <row r="161" spans="1:24" s="204" customFormat="1" x14ac:dyDescent="0.25">
      <c r="A161" s="210" t="s">
        <v>1254</v>
      </c>
      <c r="B161" s="210" t="s">
        <v>427</v>
      </c>
      <c r="C161" s="210" t="s">
        <v>2213</v>
      </c>
      <c r="D161" s="211">
        <v>2.69</v>
      </c>
      <c r="E161" s="211">
        <v>1460.67</v>
      </c>
      <c r="F161" s="211">
        <v>1460.67</v>
      </c>
      <c r="G161" s="198">
        <v>0</v>
      </c>
      <c r="H161" s="199">
        <v>0</v>
      </c>
      <c r="I161" s="199">
        <v>0</v>
      </c>
      <c r="J161" s="186" t="b">
        <f>IF(ISBLANK(CertifiedCrop[[#This Row],[1. Identifiant interne d’exploitation agricole*]]),"",IF(ISERROR(MATCH(CertifiedCrop[[#This Row],[1. Identifiant interne d’exploitation agricole*]],GroupMember[1. Identifiant interne d’exploitation agricole*],0)),FALSE,TRUE))</f>
        <v>1</v>
      </c>
      <c r="K161" s="186" t="b">
        <f t="array" ref="K161">IF(ISBLANK(CertifiedCrop[[#This Row],[2. Produit agricole certifié*]]),"",IF(ISERROR(MATCH(1,(#REF!=CertifiedCrop[[#This Row],[2. Produit agricole certifié*]])*(#REF!=CertifiedCrop[[#This Row],[3. Variété**]]),0)),FALSE,TRUE))</f>
        <v>0</v>
      </c>
      <c r="L161" s="212" t="str">
        <f t="shared" si="10"/>
        <v/>
      </c>
      <c r="M161" s="212" t="str">
        <f t="shared" si="11"/>
        <v/>
      </c>
      <c r="N161" s="213" t="str">
        <f t="shared" si="12"/>
        <v/>
      </c>
      <c r="O161" s="214">
        <f t="shared" si="13"/>
        <v>543</v>
      </c>
      <c r="P161" s="214">
        <f t="shared" si="14"/>
        <v>543</v>
      </c>
      <c r="Q161" s="187" t="str">
        <f>IFERROR((VLOOKUP(A161,GM_Table,8,FALSE)-SUMIFS(D:D,A:A,A161,B:B,B161,C:C,C161)),"")</f>
        <v/>
      </c>
      <c r="R161" s="187" t="str">
        <f>IFERROR(CONCATENATE(VLOOKUP(A161,GM_Table,12,FALSE)," ",(VLOOKUP(A161,GM_Table,13,FALSE))),"")</f>
        <v/>
      </c>
      <c r="S161" s="203"/>
      <c r="T161" s="203"/>
      <c r="U161" s="203"/>
      <c r="V161" s="203"/>
      <c r="W161" s="203"/>
      <c r="X161" s="203"/>
    </row>
    <row r="162" spans="1:24" s="204" customFormat="1" x14ac:dyDescent="0.25">
      <c r="A162" s="210" t="s">
        <v>1256</v>
      </c>
      <c r="B162" s="210" t="s">
        <v>427</v>
      </c>
      <c r="C162" s="210" t="s">
        <v>2213</v>
      </c>
      <c r="D162" s="211">
        <v>3.05</v>
      </c>
      <c r="E162" s="211">
        <v>1656.1499999999999</v>
      </c>
      <c r="F162" s="211">
        <v>1656.1499999999999</v>
      </c>
      <c r="G162" s="198">
        <v>0</v>
      </c>
      <c r="H162" s="199">
        <v>0</v>
      </c>
      <c r="I162" s="199">
        <v>0</v>
      </c>
      <c r="J162" s="186" t="b">
        <f>IF(ISBLANK(CertifiedCrop[[#This Row],[1. Identifiant interne d’exploitation agricole*]]),"",IF(ISERROR(MATCH(CertifiedCrop[[#This Row],[1. Identifiant interne d’exploitation agricole*]],GroupMember[1. Identifiant interne d’exploitation agricole*],0)),FALSE,TRUE))</f>
        <v>1</v>
      </c>
      <c r="K162" s="186" t="b">
        <f t="array" ref="K162">IF(ISBLANK(CertifiedCrop[[#This Row],[2. Produit agricole certifié*]]),"",IF(ISERROR(MATCH(1,(#REF!=CertifiedCrop[[#This Row],[2. Produit agricole certifié*]])*(#REF!=CertifiedCrop[[#This Row],[3. Variété**]]),0)),FALSE,TRUE))</f>
        <v>0</v>
      </c>
      <c r="L162" s="212" t="str">
        <f t="shared" si="10"/>
        <v/>
      </c>
      <c r="M162" s="212" t="str">
        <f t="shared" si="11"/>
        <v/>
      </c>
      <c r="N162" s="213" t="str">
        <f t="shared" si="12"/>
        <v/>
      </c>
      <c r="O162" s="214">
        <f t="shared" si="13"/>
        <v>543</v>
      </c>
      <c r="P162" s="214">
        <f t="shared" si="14"/>
        <v>543</v>
      </c>
      <c r="Q162" s="187" t="str">
        <f>IFERROR((VLOOKUP(A162,GM_Table,8,FALSE)-SUMIFS(D:D,A:A,A162,B:B,B162,C:C,C162)),"")</f>
        <v/>
      </c>
      <c r="R162" s="187" t="str">
        <f>IFERROR(CONCATENATE(VLOOKUP(A162,GM_Table,12,FALSE)," ",(VLOOKUP(A162,GM_Table,13,FALSE))),"")</f>
        <v/>
      </c>
      <c r="S162" s="203"/>
      <c r="T162" s="203"/>
      <c r="U162" s="203"/>
      <c r="V162" s="203"/>
      <c r="W162" s="203"/>
      <c r="X162" s="203"/>
    </row>
    <row r="163" spans="1:24" s="204" customFormat="1" x14ac:dyDescent="0.25">
      <c r="A163" s="210" t="s">
        <v>1259</v>
      </c>
      <c r="B163" s="210" t="s">
        <v>427</v>
      </c>
      <c r="C163" s="210" t="s">
        <v>2213</v>
      </c>
      <c r="D163" s="211">
        <v>3.44</v>
      </c>
      <c r="E163" s="211">
        <v>1867.92</v>
      </c>
      <c r="F163" s="211">
        <v>1867.92</v>
      </c>
      <c r="G163" s="198">
        <v>0</v>
      </c>
      <c r="H163" s="199">
        <v>0</v>
      </c>
      <c r="I163" s="199">
        <v>0</v>
      </c>
      <c r="J163" s="186" t="b">
        <f>IF(ISBLANK(CertifiedCrop[[#This Row],[1. Identifiant interne d’exploitation agricole*]]),"",IF(ISERROR(MATCH(CertifiedCrop[[#This Row],[1. Identifiant interne d’exploitation agricole*]],GroupMember[1. Identifiant interne d’exploitation agricole*],0)),FALSE,TRUE))</f>
        <v>1</v>
      </c>
      <c r="K163" s="186" t="b">
        <f t="array" ref="K163">IF(ISBLANK(CertifiedCrop[[#This Row],[2. Produit agricole certifié*]]),"",IF(ISERROR(MATCH(1,(#REF!=CertifiedCrop[[#This Row],[2. Produit agricole certifié*]])*(#REF!=CertifiedCrop[[#This Row],[3. Variété**]]),0)),FALSE,TRUE))</f>
        <v>0</v>
      </c>
      <c r="L163" s="212" t="str">
        <f t="shared" si="10"/>
        <v/>
      </c>
      <c r="M163" s="212" t="str">
        <f t="shared" si="11"/>
        <v/>
      </c>
      <c r="N163" s="213" t="str">
        <f t="shared" si="12"/>
        <v/>
      </c>
      <c r="O163" s="214">
        <f t="shared" si="13"/>
        <v>543</v>
      </c>
      <c r="P163" s="214">
        <f t="shared" si="14"/>
        <v>543</v>
      </c>
      <c r="Q163" s="187" t="str">
        <f>IFERROR((VLOOKUP(A163,GM_Table,8,FALSE)-SUMIFS(D:D,A:A,A163,B:B,B163,C:C,C163)),"")</f>
        <v/>
      </c>
      <c r="R163" s="187" t="str">
        <f>IFERROR(CONCATENATE(VLOOKUP(A163,GM_Table,12,FALSE)," ",(VLOOKUP(A163,GM_Table,13,FALSE))),"")</f>
        <v/>
      </c>
      <c r="S163" s="203"/>
      <c r="T163" s="203"/>
      <c r="U163" s="203"/>
      <c r="V163" s="203"/>
      <c r="W163" s="203"/>
      <c r="X163" s="203"/>
    </row>
    <row r="164" spans="1:24" s="204" customFormat="1" x14ac:dyDescent="0.25">
      <c r="A164" s="210" t="s">
        <v>1263</v>
      </c>
      <c r="B164" s="210" t="s">
        <v>427</v>
      </c>
      <c r="C164" s="210" t="s">
        <v>2213</v>
      </c>
      <c r="D164" s="211">
        <v>3.16</v>
      </c>
      <c r="E164" s="211">
        <v>1715.88</v>
      </c>
      <c r="F164" s="211">
        <v>1715.88</v>
      </c>
      <c r="G164" s="198">
        <v>0</v>
      </c>
      <c r="H164" s="199">
        <v>0</v>
      </c>
      <c r="I164" s="199">
        <v>0</v>
      </c>
      <c r="J164" s="186" t="b">
        <f>IF(ISBLANK(CertifiedCrop[[#This Row],[1. Identifiant interne d’exploitation agricole*]]),"",IF(ISERROR(MATCH(CertifiedCrop[[#This Row],[1. Identifiant interne d’exploitation agricole*]],GroupMember[1. Identifiant interne d’exploitation agricole*],0)),FALSE,TRUE))</f>
        <v>1</v>
      </c>
      <c r="K164" s="186" t="b">
        <f t="array" ref="K164">IF(ISBLANK(CertifiedCrop[[#This Row],[2. Produit agricole certifié*]]),"",IF(ISERROR(MATCH(1,(#REF!=CertifiedCrop[[#This Row],[2. Produit agricole certifié*]])*(#REF!=CertifiedCrop[[#This Row],[3. Variété**]]),0)),FALSE,TRUE))</f>
        <v>0</v>
      </c>
      <c r="L164" s="212" t="str">
        <f t="shared" si="10"/>
        <v/>
      </c>
      <c r="M164" s="212" t="str">
        <f t="shared" si="11"/>
        <v/>
      </c>
      <c r="N164" s="213" t="str">
        <f t="shared" si="12"/>
        <v/>
      </c>
      <c r="O164" s="214">
        <f t="shared" si="13"/>
        <v>543</v>
      </c>
      <c r="P164" s="214">
        <f t="shared" si="14"/>
        <v>543</v>
      </c>
      <c r="Q164" s="187" t="str">
        <f>IFERROR((VLOOKUP(A164,GM_Table,8,FALSE)-SUMIFS(D:D,A:A,A164,B:B,B164,C:C,C164)),"")</f>
        <v/>
      </c>
      <c r="R164" s="187" t="str">
        <f>IFERROR(CONCATENATE(VLOOKUP(A164,GM_Table,12,FALSE)," ",(VLOOKUP(A164,GM_Table,13,FALSE))),"")</f>
        <v/>
      </c>
      <c r="S164" s="203"/>
      <c r="T164" s="203"/>
      <c r="U164" s="203"/>
      <c r="V164" s="203"/>
      <c r="W164" s="203"/>
      <c r="X164" s="203"/>
    </row>
    <row r="165" spans="1:24" s="204" customFormat="1" x14ac:dyDescent="0.25">
      <c r="A165" s="210" t="s">
        <v>1266</v>
      </c>
      <c r="B165" s="210" t="s">
        <v>427</v>
      </c>
      <c r="C165" s="210" t="s">
        <v>2213</v>
      </c>
      <c r="D165" s="211">
        <v>3.5</v>
      </c>
      <c r="E165" s="211">
        <v>1900.5</v>
      </c>
      <c r="F165" s="211">
        <v>1900.5</v>
      </c>
      <c r="G165" s="198">
        <v>0</v>
      </c>
      <c r="H165" s="199">
        <v>0</v>
      </c>
      <c r="I165" s="199">
        <v>0</v>
      </c>
      <c r="J165" s="186" t="b">
        <f>IF(ISBLANK(CertifiedCrop[[#This Row],[1. Identifiant interne d’exploitation agricole*]]),"",IF(ISERROR(MATCH(CertifiedCrop[[#This Row],[1. Identifiant interne d’exploitation agricole*]],GroupMember[1. Identifiant interne d’exploitation agricole*],0)),FALSE,TRUE))</f>
        <v>1</v>
      </c>
      <c r="K165" s="186" t="b">
        <f t="array" ref="K165">IF(ISBLANK(CertifiedCrop[[#This Row],[2. Produit agricole certifié*]]),"",IF(ISERROR(MATCH(1,(#REF!=CertifiedCrop[[#This Row],[2. Produit agricole certifié*]])*(#REF!=CertifiedCrop[[#This Row],[3. Variété**]]),0)),FALSE,TRUE))</f>
        <v>0</v>
      </c>
      <c r="L165" s="212" t="str">
        <f t="shared" si="10"/>
        <v/>
      </c>
      <c r="M165" s="212" t="str">
        <f t="shared" si="11"/>
        <v/>
      </c>
      <c r="N165" s="213" t="str">
        <f t="shared" si="12"/>
        <v/>
      </c>
      <c r="O165" s="214">
        <f t="shared" si="13"/>
        <v>543</v>
      </c>
      <c r="P165" s="214">
        <f t="shared" si="14"/>
        <v>543</v>
      </c>
      <c r="Q165" s="187" t="str">
        <f>IFERROR((VLOOKUP(A165,GM_Table,8,FALSE)-SUMIFS(D:D,A:A,A165,B:B,B165,C:C,C165)),"")</f>
        <v/>
      </c>
      <c r="R165" s="187" t="str">
        <f>IFERROR(CONCATENATE(VLOOKUP(A165,GM_Table,12,FALSE)," ",(VLOOKUP(A165,GM_Table,13,FALSE))),"")</f>
        <v/>
      </c>
      <c r="S165" s="203"/>
      <c r="T165" s="203"/>
      <c r="U165" s="203"/>
      <c r="V165" s="203"/>
      <c r="W165" s="203"/>
      <c r="X165" s="203"/>
    </row>
    <row r="166" spans="1:24" s="204" customFormat="1" x14ac:dyDescent="0.25">
      <c r="A166" s="210" t="s">
        <v>1269</v>
      </c>
      <c r="B166" s="210" t="s">
        <v>427</v>
      </c>
      <c r="C166" s="210" t="s">
        <v>2213</v>
      </c>
      <c r="D166" s="211">
        <v>10.48</v>
      </c>
      <c r="E166" s="211">
        <v>5690.64</v>
      </c>
      <c r="F166" s="211">
        <v>5690.64</v>
      </c>
      <c r="G166" s="198">
        <v>0</v>
      </c>
      <c r="H166" s="199">
        <v>0</v>
      </c>
      <c r="I166" s="199">
        <v>0</v>
      </c>
      <c r="J166" s="186" t="b">
        <f>IF(ISBLANK(CertifiedCrop[[#This Row],[1. Identifiant interne d’exploitation agricole*]]),"",IF(ISERROR(MATCH(CertifiedCrop[[#This Row],[1. Identifiant interne d’exploitation agricole*]],GroupMember[1. Identifiant interne d’exploitation agricole*],0)),FALSE,TRUE))</f>
        <v>1</v>
      </c>
      <c r="K166" s="186" t="b">
        <f t="array" ref="K166">IF(ISBLANK(CertifiedCrop[[#This Row],[2. Produit agricole certifié*]]),"",IF(ISERROR(MATCH(1,(#REF!=CertifiedCrop[[#This Row],[2. Produit agricole certifié*]])*(#REF!=CertifiedCrop[[#This Row],[3. Variété**]]),0)),FALSE,TRUE))</f>
        <v>0</v>
      </c>
      <c r="L166" s="212" t="str">
        <f t="shared" si="10"/>
        <v/>
      </c>
      <c r="M166" s="212" t="str">
        <f t="shared" si="11"/>
        <v/>
      </c>
      <c r="N166" s="213" t="str">
        <f t="shared" si="12"/>
        <v/>
      </c>
      <c r="O166" s="214">
        <f t="shared" si="13"/>
        <v>543</v>
      </c>
      <c r="P166" s="214">
        <f t="shared" si="14"/>
        <v>543</v>
      </c>
      <c r="Q166" s="187" t="str">
        <f>IFERROR((VLOOKUP(A166,GM_Table,8,FALSE)-SUMIFS(D:D,A:A,A166,B:B,B166,C:C,C166)),"")</f>
        <v/>
      </c>
      <c r="R166" s="187" t="str">
        <f>IFERROR(CONCATENATE(VLOOKUP(A166,GM_Table,12,FALSE)," ",(VLOOKUP(A166,GM_Table,13,FALSE))),"")</f>
        <v/>
      </c>
      <c r="S166" s="203"/>
      <c r="T166" s="203"/>
      <c r="U166" s="203"/>
      <c r="V166" s="203"/>
      <c r="W166" s="203"/>
      <c r="X166" s="203"/>
    </row>
    <row r="167" spans="1:24" s="204" customFormat="1" x14ac:dyDescent="0.25">
      <c r="A167" s="210" t="s">
        <v>1273</v>
      </c>
      <c r="B167" s="210" t="s">
        <v>427</v>
      </c>
      <c r="C167" s="210" t="s">
        <v>2213</v>
      </c>
      <c r="D167" s="211">
        <v>3.3899999999999997</v>
      </c>
      <c r="E167" s="211">
        <v>1840.7699999999998</v>
      </c>
      <c r="F167" s="211">
        <v>1840.7699999999998</v>
      </c>
      <c r="G167" s="198">
        <v>0</v>
      </c>
      <c r="H167" s="199">
        <v>0</v>
      </c>
      <c r="I167" s="199">
        <v>0</v>
      </c>
      <c r="J167" s="186" t="b">
        <f>IF(ISBLANK(CertifiedCrop[[#This Row],[1. Identifiant interne d’exploitation agricole*]]),"",IF(ISERROR(MATCH(CertifiedCrop[[#This Row],[1. Identifiant interne d’exploitation agricole*]],GroupMember[1. Identifiant interne d’exploitation agricole*],0)),FALSE,TRUE))</f>
        <v>1</v>
      </c>
      <c r="K167" s="186" t="b">
        <f t="array" ref="K167">IF(ISBLANK(CertifiedCrop[[#This Row],[2. Produit agricole certifié*]]),"",IF(ISERROR(MATCH(1,(#REF!=CertifiedCrop[[#This Row],[2. Produit agricole certifié*]])*(#REF!=CertifiedCrop[[#This Row],[3. Variété**]]),0)),FALSE,TRUE))</f>
        <v>0</v>
      </c>
      <c r="L167" s="212" t="str">
        <f t="shared" si="10"/>
        <v/>
      </c>
      <c r="M167" s="212" t="str">
        <f t="shared" si="11"/>
        <v/>
      </c>
      <c r="N167" s="213" t="str">
        <f t="shared" si="12"/>
        <v/>
      </c>
      <c r="O167" s="214">
        <f t="shared" si="13"/>
        <v>543</v>
      </c>
      <c r="P167" s="214">
        <f t="shared" si="14"/>
        <v>543</v>
      </c>
      <c r="Q167" s="187" t="str">
        <f>IFERROR((VLOOKUP(A167,GM_Table,8,FALSE)-SUMIFS(D:D,A:A,A167,B:B,B167,C:C,C167)),"")</f>
        <v/>
      </c>
      <c r="R167" s="187" t="str">
        <f>IFERROR(CONCATENATE(VLOOKUP(A167,GM_Table,12,FALSE)," ",(VLOOKUP(A167,GM_Table,13,FALSE))),"")</f>
        <v/>
      </c>
      <c r="S167" s="203"/>
      <c r="T167" s="203"/>
      <c r="U167" s="203"/>
      <c r="V167" s="203"/>
      <c r="W167" s="203"/>
      <c r="X167" s="203"/>
    </row>
    <row r="168" spans="1:24" s="204" customFormat="1" x14ac:dyDescent="0.25">
      <c r="A168" s="210" t="s">
        <v>1276</v>
      </c>
      <c r="B168" s="210" t="s">
        <v>427</v>
      </c>
      <c r="C168" s="210" t="s">
        <v>2213</v>
      </c>
      <c r="D168" s="211">
        <v>7.15</v>
      </c>
      <c r="E168" s="211">
        <v>3882.4500000000003</v>
      </c>
      <c r="F168" s="211">
        <v>3882.4500000000003</v>
      </c>
      <c r="G168" s="198">
        <v>0</v>
      </c>
      <c r="H168" s="199">
        <v>0</v>
      </c>
      <c r="I168" s="199">
        <v>0</v>
      </c>
      <c r="J168" s="186" t="b">
        <f>IF(ISBLANK(CertifiedCrop[[#This Row],[1. Identifiant interne d’exploitation agricole*]]),"",IF(ISERROR(MATCH(CertifiedCrop[[#This Row],[1. Identifiant interne d’exploitation agricole*]],GroupMember[1. Identifiant interne d’exploitation agricole*],0)),FALSE,TRUE))</f>
        <v>1</v>
      </c>
      <c r="K168" s="186" t="b">
        <f t="array" ref="K168">IF(ISBLANK(CertifiedCrop[[#This Row],[2. Produit agricole certifié*]]),"",IF(ISERROR(MATCH(1,(#REF!=CertifiedCrop[[#This Row],[2. Produit agricole certifié*]])*(#REF!=CertifiedCrop[[#This Row],[3. Variété**]]),0)),FALSE,TRUE))</f>
        <v>0</v>
      </c>
      <c r="L168" s="212" t="str">
        <f t="shared" si="10"/>
        <v/>
      </c>
      <c r="M168" s="212" t="str">
        <f t="shared" si="11"/>
        <v/>
      </c>
      <c r="N168" s="213" t="str">
        <f t="shared" si="12"/>
        <v/>
      </c>
      <c r="O168" s="214">
        <f t="shared" si="13"/>
        <v>543</v>
      </c>
      <c r="P168" s="214">
        <f t="shared" si="14"/>
        <v>543</v>
      </c>
      <c r="Q168" s="187" t="str">
        <f>IFERROR((VLOOKUP(A168,GM_Table,8,FALSE)-SUMIFS(D:D,A:A,A168,B:B,B168,C:C,C168)),"")</f>
        <v/>
      </c>
      <c r="R168" s="187" t="str">
        <f>IFERROR(CONCATENATE(VLOOKUP(A168,GM_Table,12,FALSE)," ",(VLOOKUP(A168,GM_Table,13,FALSE))),"")</f>
        <v/>
      </c>
      <c r="S168" s="203"/>
      <c r="T168" s="203"/>
      <c r="U168" s="203"/>
      <c r="V168" s="203"/>
      <c r="W168" s="203"/>
      <c r="X168" s="203"/>
    </row>
    <row r="169" spans="1:24" s="204" customFormat="1" x14ac:dyDescent="0.25">
      <c r="A169" s="210" t="s">
        <v>1278</v>
      </c>
      <c r="B169" s="210" t="s">
        <v>427</v>
      </c>
      <c r="C169" s="210" t="s">
        <v>2213</v>
      </c>
      <c r="D169" s="211">
        <v>4.32</v>
      </c>
      <c r="E169" s="211">
        <v>2345.7600000000002</v>
      </c>
      <c r="F169" s="211">
        <v>2345.7600000000002</v>
      </c>
      <c r="G169" s="198">
        <v>0</v>
      </c>
      <c r="H169" s="199">
        <v>0</v>
      </c>
      <c r="I169" s="199">
        <v>0</v>
      </c>
      <c r="J169" s="186" t="b">
        <f>IF(ISBLANK(CertifiedCrop[[#This Row],[1. Identifiant interne d’exploitation agricole*]]),"",IF(ISERROR(MATCH(CertifiedCrop[[#This Row],[1. Identifiant interne d’exploitation agricole*]],GroupMember[1. Identifiant interne d’exploitation agricole*],0)),FALSE,TRUE))</f>
        <v>1</v>
      </c>
      <c r="K169" s="186" t="b">
        <f t="array" ref="K169">IF(ISBLANK(CertifiedCrop[[#This Row],[2. Produit agricole certifié*]]),"",IF(ISERROR(MATCH(1,(#REF!=CertifiedCrop[[#This Row],[2. Produit agricole certifié*]])*(#REF!=CertifiedCrop[[#This Row],[3. Variété**]]),0)),FALSE,TRUE))</f>
        <v>0</v>
      </c>
      <c r="L169" s="212" t="str">
        <f t="shared" si="10"/>
        <v/>
      </c>
      <c r="M169" s="212" t="str">
        <f t="shared" si="11"/>
        <v/>
      </c>
      <c r="N169" s="213" t="str">
        <f t="shared" si="12"/>
        <v/>
      </c>
      <c r="O169" s="214">
        <f t="shared" si="13"/>
        <v>543</v>
      </c>
      <c r="P169" s="214">
        <f t="shared" si="14"/>
        <v>543</v>
      </c>
      <c r="Q169" s="187" t="str">
        <f>IFERROR((VLOOKUP(A169,GM_Table,8,FALSE)-SUMIFS(D:D,A:A,A169,B:B,B169,C:C,C169)),"")</f>
        <v/>
      </c>
      <c r="R169" s="187" t="str">
        <f>IFERROR(CONCATENATE(VLOOKUP(A169,GM_Table,12,FALSE)," ",(VLOOKUP(A169,GM_Table,13,FALSE))),"")</f>
        <v/>
      </c>
      <c r="S169" s="203"/>
      <c r="T169" s="203"/>
      <c r="U169" s="203"/>
      <c r="V169" s="203"/>
      <c r="W169" s="203"/>
      <c r="X169" s="203"/>
    </row>
    <row r="170" spans="1:24" s="204" customFormat="1" x14ac:dyDescent="0.25">
      <c r="A170" s="210" t="s">
        <v>1281</v>
      </c>
      <c r="B170" s="210" t="s">
        <v>427</v>
      </c>
      <c r="C170" s="210" t="s">
        <v>2213</v>
      </c>
      <c r="D170" s="211">
        <v>4.6500000000000004</v>
      </c>
      <c r="E170" s="211">
        <v>2524.9500000000003</v>
      </c>
      <c r="F170" s="211">
        <v>2524.9500000000003</v>
      </c>
      <c r="G170" s="198">
        <v>0</v>
      </c>
      <c r="H170" s="199">
        <v>0</v>
      </c>
      <c r="I170" s="199">
        <v>0</v>
      </c>
      <c r="J170" s="186" t="b">
        <f>IF(ISBLANK(CertifiedCrop[[#This Row],[1. Identifiant interne d’exploitation agricole*]]),"",IF(ISERROR(MATCH(CertifiedCrop[[#This Row],[1. Identifiant interne d’exploitation agricole*]],GroupMember[1. Identifiant interne d’exploitation agricole*],0)),FALSE,TRUE))</f>
        <v>1</v>
      </c>
      <c r="K170" s="186" t="b">
        <f t="array" ref="K170">IF(ISBLANK(CertifiedCrop[[#This Row],[2. Produit agricole certifié*]]),"",IF(ISERROR(MATCH(1,(#REF!=CertifiedCrop[[#This Row],[2. Produit agricole certifié*]])*(#REF!=CertifiedCrop[[#This Row],[3. Variété**]]),0)),FALSE,TRUE))</f>
        <v>0</v>
      </c>
      <c r="L170" s="212" t="str">
        <f t="shared" si="10"/>
        <v/>
      </c>
      <c r="M170" s="212" t="str">
        <f t="shared" si="11"/>
        <v/>
      </c>
      <c r="N170" s="213" t="str">
        <f t="shared" si="12"/>
        <v/>
      </c>
      <c r="O170" s="214">
        <f t="shared" si="13"/>
        <v>543</v>
      </c>
      <c r="P170" s="214">
        <f t="shared" si="14"/>
        <v>543</v>
      </c>
      <c r="Q170" s="187" t="str">
        <f>IFERROR((VLOOKUP(A170,GM_Table,8,FALSE)-SUMIFS(D:D,A:A,A170,B:B,B170,C:C,C170)),"")</f>
        <v/>
      </c>
      <c r="R170" s="187" t="str">
        <f>IFERROR(CONCATENATE(VLOOKUP(A170,GM_Table,12,FALSE)," ",(VLOOKUP(A170,GM_Table,13,FALSE))),"")</f>
        <v/>
      </c>
      <c r="S170" s="203"/>
      <c r="T170" s="203"/>
      <c r="U170" s="203"/>
      <c r="V170" s="203"/>
      <c r="W170" s="203"/>
      <c r="X170" s="203"/>
    </row>
    <row r="171" spans="1:24" s="204" customFormat="1" x14ac:dyDescent="0.25">
      <c r="A171" s="210" t="s">
        <v>1285</v>
      </c>
      <c r="B171" s="210" t="s">
        <v>427</v>
      </c>
      <c r="C171" s="210" t="s">
        <v>2213</v>
      </c>
      <c r="D171" s="211">
        <v>4.0129999999999999</v>
      </c>
      <c r="E171" s="211">
        <v>2179.0589999999997</v>
      </c>
      <c r="F171" s="211">
        <v>2179.0589999999997</v>
      </c>
      <c r="G171" s="198">
        <v>0</v>
      </c>
      <c r="H171" s="199">
        <v>0</v>
      </c>
      <c r="I171" s="199">
        <v>0</v>
      </c>
      <c r="J171" s="186" t="b">
        <f>IF(ISBLANK(CertifiedCrop[[#This Row],[1. Identifiant interne d’exploitation agricole*]]),"",IF(ISERROR(MATCH(CertifiedCrop[[#This Row],[1. Identifiant interne d’exploitation agricole*]],GroupMember[1. Identifiant interne d’exploitation agricole*],0)),FALSE,TRUE))</f>
        <v>1</v>
      </c>
      <c r="K171" s="186" t="b">
        <f t="array" ref="K171">IF(ISBLANK(CertifiedCrop[[#This Row],[2. Produit agricole certifié*]]),"",IF(ISERROR(MATCH(1,(#REF!=CertifiedCrop[[#This Row],[2. Produit agricole certifié*]])*(#REF!=CertifiedCrop[[#This Row],[3. Variété**]]),0)),FALSE,TRUE))</f>
        <v>0</v>
      </c>
      <c r="L171" s="212" t="str">
        <f t="shared" si="10"/>
        <v/>
      </c>
      <c r="M171" s="212" t="str">
        <f t="shared" si="11"/>
        <v/>
      </c>
      <c r="N171" s="213" t="str">
        <f t="shared" si="12"/>
        <v/>
      </c>
      <c r="O171" s="214">
        <f t="shared" si="13"/>
        <v>543</v>
      </c>
      <c r="P171" s="214">
        <f t="shared" si="14"/>
        <v>543</v>
      </c>
      <c r="Q171" s="187" t="str">
        <f>IFERROR((VLOOKUP(A171,GM_Table,8,FALSE)-SUMIFS(D:D,A:A,A171,B:B,B171,C:C,C171)),"")</f>
        <v/>
      </c>
      <c r="R171" s="187" t="str">
        <f>IFERROR(CONCATENATE(VLOOKUP(A171,GM_Table,12,FALSE)," ",(VLOOKUP(A171,GM_Table,13,FALSE))),"")</f>
        <v/>
      </c>
      <c r="S171" s="203"/>
      <c r="T171" s="203"/>
      <c r="U171" s="203"/>
      <c r="V171" s="203"/>
      <c r="W171" s="203"/>
      <c r="X171" s="203"/>
    </row>
    <row r="172" spans="1:24" s="204" customFormat="1" x14ac:dyDescent="0.25">
      <c r="A172" s="210" t="s">
        <v>1288</v>
      </c>
      <c r="B172" s="210" t="s">
        <v>427</v>
      </c>
      <c r="C172" s="210" t="s">
        <v>2213</v>
      </c>
      <c r="D172" s="211">
        <v>4.58</v>
      </c>
      <c r="E172" s="211">
        <v>2486.94</v>
      </c>
      <c r="F172" s="211">
        <v>2486.94</v>
      </c>
      <c r="G172" s="198">
        <v>0</v>
      </c>
      <c r="H172" s="199">
        <v>0</v>
      </c>
      <c r="I172" s="199">
        <v>0</v>
      </c>
      <c r="J172" s="186" t="b">
        <f>IF(ISBLANK(CertifiedCrop[[#This Row],[1. Identifiant interne d’exploitation agricole*]]),"",IF(ISERROR(MATCH(CertifiedCrop[[#This Row],[1. Identifiant interne d’exploitation agricole*]],GroupMember[1. Identifiant interne d’exploitation agricole*],0)),FALSE,TRUE))</f>
        <v>1</v>
      </c>
      <c r="K172" s="186" t="b">
        <f t="array" ref="K172">IF(ISBLANK(CertifiedCrop[[#This Row],[2. Produit agricole certifié*]]),"",IF(ISERROR(MATCH(1,(#REF!=CertifiedCrop[[#This Row],[2. Produit agricole certifié*]])*(#REF!=CertifiedCrop[[#This Row],[3. Variété**]]),0)),FALSE,TRUE))</f>
        <v>0</v>
      </c>
      <c r="L172" s="212" t="str">
        <f t="shared" si="10"/>
        <v/>
      </c>
      <c r="M172" s="212" t="str">
        <f t="shared" si="11"/>
        <v/>
      </c>
      <c r="N172" s="213" t="str">
        <f t="shared" si="12"/>
        <v/>
      </c>
      <c r="O172" s="214">
        <f t="shared" si="13"/>
        <v>543</v>
      </c>
      <c r="P172" s="214">
        <f t="shared" si="14"/>
        <v>543</v>
      </c>
      <c r="Q172" s="187" t="str">
        <f>IFERROR((VLOOKUP(A172,GM_Table,8,FALSE)-SUMIFS(D:D,A:A,A172,B:B,B172,C:C,C172)),"")</f>
        <v/>
      </c>
      <c r="R172" s="187" t="str">
        <f>IFERROR(CONCATENATE(VLOOKUP(A172,GM_Table,12,FALSE)," ",(VLOOKUP(A172,GM_Table,13,FALSE))),"")</f>
        <v/>
      </c>
      <c r="S172" s="203"/>
      <c r="T172" s="203"/>
      <c r="U172" s="203"/>
      <c r="V172" s="203"/>
      <c r="W172" s="203"/>
      <c r="X172" s="203"/>
    </row>
    <row r="173" spans="1:24" s="204" customFormat="1" x14ac:dyDescent="0.25">
      <c r="A173" s="210" t="s">
        <v>1292</v>
      </c>
      <c r="B173" s="210" t="s">
        <v>427</v>
      </c>
      <c r="C173" s="210" t="s">
        <v>2213</v>
      </c>
      <c r="D173" s="211">
        <v>3.88</v>
      </c>
      <c r="E173" s="211">
        <v>2106.84</v>
      </c>
      <c r="F173" s="211">
        <v>2106.84</v>
      </c>
      <c r="G173" s="198">
        <v>0</v>
      </c>
      <c r="H173" s="199">
        <v>0</v>
      </c>
      <c r="I173" s="199">
        <v>0</v>
      </c>
      <c r="J173" s="186" t="b">
        <f>IF(ISBLANK(CertifiedCrop[[#This Row],[1. Identifiant interne d’exploitation agricole*]]),"",IF(ISERROR(MATCH(CertifiedCrop[[#This Row],[1. Identifiant interne d’exploitation agricole*]],GroupMember[1. Identifiant interne d’exploitation agricole*],0)),FALSE,TRUE))</f>
        <v>1</v>
      </c>
      <c r="K173" s="186" t="b">
        <f t="array" ref="K173">IF(ISBLANK(CertifiedCrop[[#This Row],[2. Produit agricole certifié*]]),"",IF(ISERROR(MATCH(1,(#REF!=CertifiedCrop[[#This Row],[2. Produit agricole certifié*]])*(#REF!=CertifiedCrop[[#This Row],[3. Variété**]]),0)),FALSE,TRUE))</f>
        <v>0</v>
      </c>
      <c r="L173" s="212" t="str">
        <f t="shared" si="10"/>
        <v/>
      </c>
      <c r="M173" s="212" t="str">
        <f t="shared" si="11"/>
        <v/>
      </c>
      <c r="N173" s="213" t="str">
        <f t="shared" si="12"/>
        <v/>
      </c>
      <c r="O173" s="214">
        <f t="shared" si="13"/>
        <v>543</v>
      </c>
      <c r="P173" s="214">
        <f t="shared" si="14"/>
        <v>543</v>
      </c>
      <c r="Q173" s="187" t="str">
        <f>IFERROR((VLOOKUP(A173,GM_Table,8,FALSE)-SUMIFS(D:D,A:A,A173,B:B,B173,C:C,C173)),"")</f>
        <v/>
      </c>
      <c r="R173" s="187" t="str">
        <f>IFERROR(CONCATENATE(VLOOKUP(A173,GM_Table,12,FALSE)," ",(VLOOKUP(A173,GM_Table,13,FALSE))),"")</f>
        <v/>
      </c>
      <c r="S173" s="203"/>
      <c r="T173" s="203"/>
      <c r="U173" s="203"/>
      <c r="V173" s="203"/>
      <c r="W173" s="203"/>
      <c r="X173" s="203"/>
    </row>
    <row r="174" spans="1:24" s="204" customFormat="1" x14ac:dyDescent="0.25">
      <c r="A174" s="210" t="s">
        <v>1295</v>
      </c>
      <c r="B174" s="210" t="s">
        <v>427</v>
      </c>
      <c r="C174" s="210" t="s">
        <v>2213</v>
      </c>
      <c r="D174" s="211">
        <v>3.58</v>
      </c>
      <c r="E174" s="211">
        <v>1943.94</v>
      </c>
      <c r="F174" s="211">
        <v>1943.94</v>
      </c>
      <c r="G174" s="198">
        <v>0</v>
      </c>
      <c r="H174" s="199">
        <v>0</v>
      </c>
      <c r="I174" s="199">
        <v>0</v>
      </c>
      <c r="J174" s="186" t="b">
        <f>IF(ISBLANK(CertifiedCrop[[#This Row],[1. Identifiant interne d’exploitation agricole*]]),"",IF(ISERROR(MATCH(CertifiedCrop[[#This Row],[1. Identifiant interne d’exploitation agricole*]],GroupMember[1. Identifiant interne d’exploitation agricole*],0)),FALSE,TRUE))</f>
        <v>1</v>
      </c>
      <c r="K174" s="186" t="b">
        <f t="array" ref="K174">IF(ISBLANK(CertifiedCrop[[#This Row],[2. Produit agricole certifié*]]),"",IF(ISERROR(MATCH(1,(#REF!=CertifiedCrop[[#This Row],[2. Produit agricole certifié*]])*(#REF!=CertifiedCrop[[#This Row],[3. Variété**]]),0)),FALSE,TRUE))</f>
        <v>0</v>
      </c>
      <c r="L174" s="212" t="str">
        <f t="shared" si="10"/>
        <v/>
      </c>
      <c r="M174" s="212" t="str">
        <f t="shared" si="11"/>
        <v/>
      </c>
      <c r="N174" s="213" t="str">
        <f t="shared" si="12"/>
        <v/>
      </c>
      <c r="O174" s="214">
        <f t="shared" si="13"/>
        <v>543</v>
      </c>
      <c r="P174" s="214">
        <f t="shared" si="14"/>
        <v>543</v>
      </c>
      <c r="Q174" s="187" t="str">
        <f>IFERROR((VLOOKUP(A174,GM_Table,8,FALSE)-SUMIFS(D:D,A:A,A174,B:B,B174,C:C,C174)),"")</f>
        <v/>
      </c>
      <c r="R174" s="187" t="str">
        <f>IFERROR(CONCATENATE(VLOOKUP(A174,GM_Table,12,FALSE)," ",(VLOOKUP(A174,GM_Table,13,FALSE))),"")</f>
        <v/>
      </c>
      <c r="S174" s="203"/>
      <c r="T174" s="203"/>
      <c r="U174" s="203"/>
      <c r="V174" s="203"/>
      <c r="W174" s="203"/>
      <c r="X174" s="203"/>
    </row>
    <row r="175" spans="1:24" s="204" customFormat="1" x14ac:dyDescent="0.25">
      <c r="A175" s="210" t="s">
        <v>1300</v>
      </c>
      <c r="B175" s="210" t="s">
        <v>427</v>
      </c>
      <c r="C175" s="210" t="s">
        <v>2213</v>
      </c>
      <c r="D175" s="211">
        <v>4.5600000000000005</v>
      </c>
      <c r="E175" s="211">
        <v>2476.0800000000004</v>
      </c>
      <c r="F175" s="211">
        <v>2476.0800000000004</v>
      </c>
      <c r="G175" s="198">
        <v>0</v>
      </c>
      <c r="H175" s="199">
        <v>0</v>
      </c>
      <c r="I175" s="199">
        <v>0</v>
      </c>
      <c r="J175" s="186" t="b">
        <f>IF(ISBLANK(CertifiedCrop[[#This Row],[1. Identifiant interne d’exploitation agricole*]]),"",IF(ISERROR(MATCH(CertifiedCrop[[#This Row],[1. Identifiant interne d’exploitation agricole*]],GroupMember[1. Identifiant interne d’exploitation agricole*],0)),FALSE,TRUE))</f>
        <v>1</v>
      </c>
      <c r="K175" s="186" t="b">
        <f t="array" ref="K175">IF(ISBLANK(CertifiedCrop[[#This Row],[2. Produit agricole certifié*]]),"",IF(ISERROR(MATCH(1,(#REF!=CertifiedCrop[[#This Row],[2. Produit agricole certifié*]])*(#REF!=CertifiedCrop[[#This Row],[3. Variété**]]),0)),FALSE,TRUE))</f>
        <v>0</v>
      </c>
      <c r="L175" s="212" t="str">
        <f t="shared" si="10"/>
        <v/>
      </c>
      <c r="M175" s="212" t="str">
        <f t="shared" si="11"/>
        <v/>
      </c>
      <c r="N175" s="213" t="str">
        <f t="shared" si="12"/>
        <v/>
      </c>
      <c r="O175" s="214">
        <f t="shared" si="13"/>
        <v>543</v>
      </c>
      <c r="P175" s="214">
        <f t="shared" si="14"/>
        <v>543</v>
      </c>
      <c r="Q175" s="187" t="str">
        <f>IFERROR((VLOOKUP(A175,GM_Table,8,FALSE)-SUMIFS(D:D,A:A,A175,B:B,B175,C:C,C175)),"")</f>
        <v/>
      </c>
      <c r="R175" s="187" t="str">
        <f>IFERROR(CONCATENATE(VLOOKUP(A175,GM_Table,12,FALSE)," ",(VLOOKUP(A175,GM_Table,13,FALSE))),"")</f>
        <v/>
      </c>
      <c r="S175" s="203"/>
      <c r="T175" s="203"/>
      <c r="U175" s="203"/>
      <c r="V175" s="203"/>
      <c r="W175" s="203"/>
      <c r="X175" s="203"/>
    </row>
    <row r="176" spans="1:24" s="204" customFormat="1" x14ac:dyDescent="0.25">
      <c r="A176" s="210" t="s">
        <v>1303</v>
      </c>
      <c r="B176" s="210" t="s">
        <v>427</v>
      </c>
      <c r="C176" s="210" t="s">
        <v>2213</v>
      </c>
      <c r="D176" s="211">
        <v>4.9399999999999995</v>
      </c>
      <c r="E176" s="211">
        <v>2682.4199999999996</v>
      </c>
      <c r="F176" s="211">
        <v>2682.4199999999996</v>
      </c>
      <c r="G176" s="198">
        <v>0</v>
      </c>
      <c r="H176" s="199">
        <v>0</v>
      </c>
      <c r="I176" s="199">
        <v>0</v>
      </c>
      <c r="J176" s="186" t="b">
        <f>IF(ISBLANK(CertifiedCrop[[#This Row],[1. Identifiant interne d’exploitation agricole*]]),"",IF(ISERROR(MATCH(CertifiedCrop[[#This Row],[1. Identifiant interne d’exploitation agricole*]],GroupMember[1. Identifiant interne d’exploitation agricole*],0)),FALSE,TRUE))</f>
        <v>1</v>
      </c>
      <c r="K176" s="186" t="b">
        <f t="array" ref="K176">IF(ISBLANK(CertifiedCrop[[#This Row],[2. Produit agricole certifié*]]),"",IF(ISERROR(MATCH(1,(#REF!=CertifiedCrop[[#This Row],[2. Produit agricole certifié*]])*(#REF!=CertifiedCrop[[#This Row],[3. Variété**]]),0)),FALSE,TRUE))</f>
        <v>0</v>
      </c>
      <c r="L176" s="212" t="str">
        <f t="shared" ref="L176:L238" si="15">IF((F176-G176)&lt;0,"!","")</f>
        <v/>
      </c>
      <c r="M176" s="212" t="str">
        <f t="shared" ref="M176:M238" si="16">IFERROR(IF((F176-G176)/G176&gt;25%,"!",IF((F176-G176)/G176&lt;-25%,"!","")),"")</f>
        <v/>
      </c>
      <c r="N176" s="213" t="str">
        <f t="shared" ref="N176:N238" si="17">IFERROR(IF((G176-H176)/H176&gt;25%,"!",IF((G176-H176)/H176&lt;-25%,"!","")),"")</f>
        <v/>
      </c>
      <c r="O176" s="214">
        <f t="shared" ref="O176:O238" si="18">IFERROR(E176/D176,"")</f>
        <v>543</v>
      </c>
      <c r="P176" s="214">
        <f t="shared" ref="P176:P238" si="19">IFERROR(F176/D176,"")</f>
        <v>543</v>
      </c>
      <c r="Q176" s="187" t="str">
        <f>IFERROR((VLOOKUP(A176,GM_Table,8,FALSE)-SUMIFS(D:D,A:A,A176,B:B,B176,C:C,C176)),"")</f>
        <v/>
      </c>
      <c r="R176" s="187" t="str">
        <f>IFERROR(CONCATENATE(VLOOKUP(A176,GM_Table,12,FALSE)," ",(VLOOKUP(A176,GM_Table,13,FALSE))),"")</f>
        <v/>
      </c>
      <c r="S176" s="203"/>
      <c r="T176" s="203"/>
      <c r="U176" s="203"/>
      <c r="V176" s="203"/>
      <c r="W176" s="203"/>
      <c r="X176" s="203"/>
    </row>
    <row r="177" spans="1:24" s="204" customFormat="1" x14ac:dyDescent="0.25">
      <c r="A177" s="210" t="s">
        <v>1306</v>
      </c>
      <c r="B177" s="210" t="s">
        <v>427</v>
      </c>
      <c r="C177" s="210" t="s">
        <v>2213</v>
      </c>
      <c r="D177" s="211">
        <v>5.38</v>
      </c>
      <c r="E177" s="211">
        <v>2921.34</v>
      </c>
      <c r="F177" s="211">
        <v>2921.34</v>
      </c>
      <c r="G177" s="198">
        <v>0</v>
      </c>
      <c r="H177" s="199">
        <v>0</v>
      </c>
      <c r="I177" s="199">
        <v>0</v>
      </c>
      <c r="J177" s="186" t="b">
        <f>IF(ISBLANK(CertifiedCrop[[#This Row],[1. Identifiant interne d’exploitation agricole*]]),"",IF(ISERROR(MATCH(CertifiedCrop[[#This Row],[1. Identifiant interne d’exploitation agricole*]],GroupMember[1. Identifiant interne d’exploitation agricole*],0)),FALSE,TRUE))</f>
        <v>1</v>
      </c>
      <c r="K177" s="186" t="b">
        <f t="array" ref="K177">IF(ISBLANK(CertifiedCrop[[#This Row],[2. Produit agricole certifié*]]),"",IF(ISERROR(MATCH(1,(#REF!=CertifiedCrop[[#This Row],[2. Produit agricole certifié*]])*(#REF!=CertifiedCrop[[#This Row],[3. Variété**]]),0)),FALSE,TRUE))</f>
        <v>0</v>
      </c>
      <c r="L177" s="212" t="str">
        <f t="shared" si="15"/>
        <v/>
      </c>
      <c r="M177" s="212" t="str">
        <f t="shared" si="16"/>
        <v/>
      </c>
      <c r="N177" s="213" t="str">
        <f t="shared" si="17"/>
        <v/>
      </c>
      <c r="O177" s="214">
        <f t="shared" si="18"/>
        <v>543</v>
      </c>
      <c r="P177" s="214">
        <f t="shared" si="19"/>
        <v>543</v>
      </c>
      <c r="Q177" s="187" t="str">
        <f>IFERROR((VLOOKUP(A177,GM_Table,8,FALSE)-SUMIFS(D:D,A:A,A177,B:B,B177,C:C,C177)),"")</f>
        <v/>
      </c>
      <c r="R177" s="187" t="str">
        <f>IFERROR(CONCATENATE(VLOOKUP(A177,GM_Table,12,FALSE)," ",(VLOOKUP(A177,GM_Table,13,FALSE))),"")</f>
        <v/>
      </c>
      <c r="S177" s="203"/>
      <c r="T177" s="203"/>
      <c r="U177" s="203"/>
      <c r="V177" s="203"/>
      <c r="W177" s="203"/>
      <c r="X177" s="203"/>
    </row>
    <row r="178" spans="1:24" s="204" customFormat="1" x14ac:dyDescent="0.25">
      <c r="A178" s="210" t="s">
        <v>1309</v>
      </c>
      <c r="B178" s="210" t="s">
        <v>427</v>
      </c>
      <c r="C178" s="210" t="s">
        <v>2213</v>
      </c>
      <c r="D178" s="211">
        <v>2.88</v>
      </c>
      <c r="E178" s="211">
        <v>1563.84</v>
      </c>
      <c r="F178" s="211">
        <v>1563.84</v>
      </c>
      <c r="G178" s="198">
        <v>0</v>
      </c>
      <c r="H178" s="199">
        <v>0</v>
      </c>
      <c r="I178" s="199">
        <v>0</v>
      </c>
      <c r="J178" s="186" t="b">
        <f>IF(ISBLANK(CertifiedCrop[[#This Row],[1. Identifiant interne d’exploitation agricole*]]),"",IF(ISERROR(MATCH(CertifiedCrop[[#This Row],[1. Identifiant interne d’exploitation agricole*]],GroupMember[1. Identifiant interne d’exploitation agricole*],0)),FALSE,TRUE))</f>
        <v>1</v>
      </c>
      <c r="K178" s="186" t="b">
        <f t="array" ref="K178">IF(ISBLANK(CertifiedCrop[[#This Row],[2. Produit agricole certifié*]]),"",IF(ISERROR(MATCH(1,(#REF!=CertifiedCrop[[#This Row],[2. Produit agricole certifié*]])*(#REF!=CertifiedCrop[[#This Row],[3. Variété**]]),0)),FALSE,TRUE))</f>
        <v>0</v>
      </c>
      <c r="L178" s="212" t="str">
        <f t="shared" si="15"/>
        <v/>
      </c>
      <c r="M178" s="212" t="str">
        <f t="shared" si="16"/>
        <v/>
      </c>
      <c r="N178" s="213" t="str">
        <f t="shared" si="17"/>
        <v/>
      </c>
      <c r="O178" s="214">
        <f t="shared" si="18"/>
        <v>543</v>
      </c>
      <c r="P178" s="214">
        <f t="shared" si="19"/>
        <v>543</v>
      </c>
      <c r="Q178" s="187" t="str">
        <f>IFERROR((VLOOKUP(A178,GM_Table,8,FALSE)-SUMIFS(D:D,A:A,A178,B:B,B178,C:C,C178)),"")</f>
        <v/>
      </c>
      <c r="R178" s="187" t="str">
        <f>IFERROR(CONCATENATE(VLOOKUP(A178,GM_Table,12,FALSE)," ",(VLOOKUP(A178,GM_Table,13,FALSE))),"")</f>
        <v/>
      </c>
      <c r="S178" s="203"/>
      <c r="T178" s="203"/>
      <c r="U178" s="203"/>
      <c r="V178" s="203"/>
      <c r="W178" s="203"/>
      <c r="X178" s="203"/>
    </row>
    <row r="179" spans="1:24" s="204" customFormat="1" x14ac:dyDescent="0.25">
      <c r="A179" s="210" t="s">
        <v>1313</v>
      </c>
      <c r="B179" s="210" t="s">
        <v>427</v>
      </c>
      <c r="C179" s="210" t="s">
        <v>2213</v>
      </c>
      <c r="D179" s="211">
        <v>3.2</v>
      </c>
      <c r="E179" s="211">
        <v>1737.6000000000001</v>
      </c>
      <c r="F179" s="211">
        <v>1737.6000000000001</v>
      </c>
      <c r="G179" s="198">
        <v>0</v>
      </c>
      <c r="H179" s="199">
        <v>0</v>
      </c>
      <c r="I179" s="199">
        <v>0</v>
      </c>
      <c r="J179" s="186" t="b">
        <f>IF(ISBLANK(CertifiedCrop[[#This Row],[1. Identifiant interne d’exploitation agricole*]]),"",IF(ISERROR(MATCH(CertifiedCrop[[#This Row],[1. Identifiant interne d’exploitation agricole*]],GroupMember[1. Identifiant interne d’exploitation agricole*],0)),FALSE,TRUE))</f>
        <v>1</v>
      </c>
      <c r="K179" s="186" t="b">
        <f t="array" ref="K179">IF(ISBLANK(CertifiedCrop[[#This Row],[2. Produit agricole certifié*]]),"",IF(ISERROR(MATCH(1,(#REF!=CertifiedCrop[[#This Row],[2. Produit agricole certifié*]])*(#REF!=CertifiedCrop[[#This Row],[3. Variété**]]),0)),FALSE,TRUE))</f>
        <v>0</v>
      </c>
      <c r="L179" s="212" t="str">
        <f t="shared" si="15"/>
        <v/>
      </c>
      <c r="M179" s="212" t="str">
        <f t="shared" si="16"/>
        <v/>
      </c>
      <c r="N179" s="213" t="str">
        <f t="shared" si="17"/>
        <v/>
      </c>
      <c r="O179" s="214">
        <f t="shared" si="18"/>
        <v>543</v>
      </c>
      <c r="P179" s="214">
        <f t="shared" si="19"/>
        <v>543</v>
      </c>
      <c r="Q179" s="187" t="str">
        <f>IFERROR((VLOOKUP(A179,GM_Table,8,FALSE)-SUMIFS(D:D,A:A,A179,B:B,B179,C:C,C179)),"")</f>
        <v/>
      </c>
      <c r="R179" s="187" t="str">
        <f>IFERROR(CONCATENATE(VLOOKUP(A179,GM_Table,12,FALSE)," ",(VLOOKUP(A179,GM_Table,13,FALSE))),"")</f>
        <v/>
      </c>
      <c r="S179" s="203"/>
      <c r="T179" s="203"/>
      <c r="U179" s="203"/>
      <c r="V179" s="203"/>
      <c r="W179" s="203"/>
      <c r="X179" s="203"/>
    </row>
    <row r="180" spans="1:24" s="204" customFormat="1" x14ac:dyDescent="0.25">
      <c r="A180" s="210" t="s">
        <v>1316</v>
      </c>
      <c r="B180" s="210" t="s">
        <v>427</v>
      </c>
      <c r="C180" s="210" t="s">
        <v>2213</v>
      </c>
      <c r="D180" s="211">
        <v>5.71</v>
      </c>
      <c r="E180" s="211">
        <v>3100.53</v>
      </c>
      <c r="F180" s="211">
        <v>3100.53</v>
      </c>
      <c r="G180" s="198">
        <v>0</v>
      </c>
      <c r="H180" s="199">
        <v>0</v>
      </c>
      <c r="I180" s="199">
        <v>0</v>
      </c>
      <c r="J180" s="186" t="b">
        <f>IF(ISBLANK(CertifiedCrop[[#This Row],[1. Identifiant interne d’exploitation agricole*]]),"",IF(ISERROR(MATCH(CertifiedCrop[[#This Row],[1. Identifiant interne d’exploitation agricole*]],GroupMember[1. Identifiant interne d’exploitation agricole*],0)),FALSE,TRUE))</f>
        <v>1</v>
      </c>
      <c r="K180" s="186" t="b">
        <f t="array" ref="K180">IF(ISBLANK(CertifiedCrop[[#This Row],[2. Produit agricole certifié*]]),"",IF(ISERROR(MATCH(1,(#REF!=CertifiedCrop[[#This Row],[2. Produit agricole certifié*]])*(#REF!=CertifiedCrop[[#This Row],[3. Variété**]]),0)),FALSE,TRUE))</f>
        <v>0</v>
      </c>
      <c r="L180" s="212" t="str">
        <f t="shared" si="15"/>
        <v/>
      </c>
      <c r="M180" s="212" t="str">
        <f t="shared" si="16"/>
        <v/>
      </c>
      <c r="N180" s="213" t="str">
        <f t="shared" si="17"/>
        <v/>
      </c>
      <c r="O180" s="214">
        <f t="shared" si="18"/>
        <v>543</v>
      </c>
      <c r="P180" s="214">
        <f t="shared" si="19"/>
        <v>543</v>
      </c>
      <c r="Q180" s="187" t="str">
        <f>IFERROR((VLOOKUP(A180,GM_Table,8,FALSE)-SUMIFS(D:D,A:A,A180,B:B,B180,C:C,C180)),"")</f>
        <v/>
      </c>
      <c r="R180" s="187" t="str">
        <f>IFERROR(CONCATENATE(VLOOKUP(A180,GM_Table,12,FALSE)," ",(VLOOKUP(A180,GM_Table,13,FALSE))),"")</f>
        <v/>
      </c>
      <c r="S180" s="203"/>
      <c r="T180" s="203"/>
      <c r="U180" s="203"/>
      <c r="V180" s="203"/>
      <c r="W180" s="203"/>
      <c r="X180" s="203"/>
    </row>
    <row r="181" spans="1:24" s="204" customFormat="1" x14ac:dyDescent="0.25">
      <c r="A181" s="210" t="s">
        <v>1320</v>
      </c>
      <c r="B181" s="210" t="s">
        <v>427</v>
      </c>
      <c r="C181" s="210" t="s">
        <v>2213</v>
      </c>
      <c r="D181" s="211">
        <v>4</v>
      </c>
      <c r="E181" s="211">
        <v>2172</v>
      </c>
      <c r="F181" s="211">
        <v>2172</v>
      </c>
      <c r="G181" s="198">
        <v>0</v>
      </c>
      <c r="H181" s="199">
        <v>0</v>
      </c>
      <c r="I181" s="199">
        <v>0</v>
      </c>
      <c r="J181" s="186" t="b">
        <f>IF(ISBLANK(CertifiedCrop[[#This Row],[1. Identifiant interne d’exploitation agricole*]]),"",IF(ISERROR(MATCH(CertifiedCrop[[#This Row],[1. Identifiant interne d’exploitation agricole*]],GroupMember[1. Identifiant interne d’exploitation agricole*],0)),FALSE,TRUE))</f>
        <v>1</v>
      </c>
      <c r="K181" s="186" t="b">
        <f t="array" ref="K181">IF(ISBLANK(CertifiedCrop[[#This Row],[2. Produit agricole certifié*]]),"",IF(ISERROR(MATCH(1,(#REF!=CertifiedCrop[[#This Row],[2. Produit agricole certifié*]])*(#REF!=CertifiedCrop[[#This Row],[3. Variété**]]),0)),FALSE,TRUE))</f>
        <v>0</v>
      </c>
      <c r="L181" s="212" t="str">
        <f t="shared" si="15"/>
        <v/>
      </c>
      <c r="M181" s="212" t="str">
        <f t="shared" si="16"/>
        <v/>
      </c>
      <c r="N181" s="213" t="str">
        <f t="shared" si="17"/>
        <v/>
      </c>
      <c r="O181" s="214">
        <f t="shared" si="18"/>
        <v>543</v>
      </c>
      <c r="P181" s="214">
        <f t="shared" si="19"/>
        <v>543</v>
      </c>
      <c r="Q181" s="187" t="str">
        <f>IFERROR((VLOOKUP(A181,GM_Table,8,FALSE)-SUMIFS(D:D,A:A,A181,B:B,B181,C:C,C181)),"")</f>
        <v/>
      </c>
      <c r="R181" s="187" t="str">
        <f>IFERROR(CONCATENATE(VLOOKUP(A181,GM_Table,12,FALSE)," ",(VLOOKUP(A181,GM_Table,13,FALSE))),"")</f>
        <v/>
      </c>
      <c r="S181" s="203"/>
      <c r="T181" s="203"/>
      <c r="U181" s="203"/>
      <c r="V181" s="203"/>
      <c r="W181" s="203"/>
      <c r="X181" s="203"/>
    </row>
    <row r="182" spans="1:24" s="204" customFormat="1" x14ac:dyDescent="0.25">
      <c r="A182" s="210" t="s">
        <v>1324</v>
      </c>
      <c r="B182" s="210" t="s">
        <v>427</v>
      </c>
      <c r="C182" s="210" t="s">
        <v>2213</v>
      </c>
      <c r="D182" s="211">
        <v>3.0460000000000003</v>
      </c>
      <c r="E182" s="211">
        <v>1653.9780000000001</v>
      </c>
      <c r="F182" s="211">
        <v>1653.9780000000001</v>
      </c>
      <c r="G182" s="198">
        <v>0</v>
      </c>
      <c r="H182" s="199">
        <v>0</v>
      </c>
      <c r="I182" s="199">
        <v>0</v>
      </c>
      <c r="J182" s="186" t="b">
        <f>IF(ISBLANK(CertifiedCrop[[#This Row],[1. Identifiant interne d’exploitation agricole*]]),"",IF(ISERROR(MATCH(CertifiedCrop[[#This Row],[1. Identifiant interne d’exploitation agricole*]],GroupMember[1. Identifiant interne d’exploitation agricole*],0)),FALSE,TRUE))</f>
        <v>1</v>
      </c>
      <c r="K182" s="186" t="b">
        <f t="array" ref="K182">IF(ISBLANK(CertifiedCrop[[#This Row],[2. Produit agricole certifié*]]),"",IF(ISERROR(MATCH(1,(#REF!=CertifiedCrop[[#This Row],[2. Produit agricole certifié*]])*(#REF!=CertifiedCrop[[#This Row],[3. Variété**]]),0)),FALSE,TRUE))</f>
        <v>0</v>
      </c>
      <c r="L182" s="212" t="str">
        <f t="shared" si="15"/>
        <v/>
      </c>
      <c r="M182" s="212" t="str">
        <f t="shared" si="16"/>
        <v/>
      </c>
      <c r="N182" s="213" t="str">
        <f t="shared" si="17"/>
        <v/>
      </c>
      <c r="O182" s="214">
        <f t="shared" si="18"/>
        <v>543</v>
      </c>
      <c r="P182" s="214">
        <f t="shared" si="19"/>
        <v>543</v>
      </c>
      <c r="Q182" s="187" t="str">
        <f>IFERROR((VLOOKUP(A182,GM_Table,8,FALSE)-SUMIFS(D:D,A:A,A182,B:B,B182,C:C,C182)),"")</f>
        <v/>
      </c>
      <c r="R182" s="187" t="str">
        <f>IFERROR(CONCATENATE(VLOOKUP(A182,GM_Table,12,FALSE)," ",(VLOOKUP(A182,GM_Table,13,FALSE))),"")</f>
        <v/>
      </c>
      <c r="S182" s="203"/>
      <c r="T182" s="203"/>
      <c r="U182" s="203"/>
      <c r="V182" s="203"/>
      <c r="W182" s="203"/>
      <c r="X182" s="203"/>
    </row>
    <row r="183" spans="1:24" s="204" customFormat="1" x14ac:dyDescent="0.25">
      <c r="A183" s="210" t="s">
        <v>1327</v>
      </c>
      <c r="B183" s="210" t="s">
        <v>427</v>
      </c>
      <c r="C183" s="210" t="s">
        <v>2213</v>
      </c>
      <c r="D183" s="211">
        <v>3.87</v>
      </c>
      <c r="E183" s="211">
        <v>2101.41</v>
      </c>
      <c r="F183" s="211">
        <v>2101.41</v>
      </c>
      <c r="G183" s="198">
        <v>0</v>
      </c>
      <c r="H183" s="199">
        <v>0</v>
      </c>
      <c r="I183" s="199">
        <v>0</v>
      </c>
      <c r="J183" s="186" t="b">
        <f>IF(ISBLANK(CertifiedCrop[[#This Row],[1. Identifiant interne d’exploitation agricole*]]),"",IF(ISERROR(MATCH(CertifiedCrop[[#This Row],[1. Identifiant interne d’exploitation agricole*]],GroupMember[1. Identifiant interne d’exploitation agricole*],0)),FALSE,TRUE))</f>
        <v>1</v>
      </c>
      <c r="K183" s="186" t="b">
        <f t="array" ref="K183">IF(ISBLANK(CertifiedCrop[[#This Row],[2. Produit agricole certifié*]]),"",IF(ISERROR(MATCH(1,(#REF!=CertifiedCrop[[#This Row],[2. Produit agricole certifié*]])*(#REF!=CertifiedCrop[[#This Row],[3. Variété**]]),0)),FALSE,TRUE))</f>
        <v>0</v>
      </c>
      <c r="L183" s="212" t="str">
        <f t="shared" si="15"/>
        <v/>
      </c>
      <c r="M183" s="212" t="str">
        <f t="shared" si="16"/>
        <v/>
      </c>
      <c r="N183" s="213" t="str">
        <f t="shared" si="17"/>
        <v/>
      </c>
      <c r="O183" s="214">
        <f t="shared" si="18"/>
        <v>543</v>
      </c>
      <c r="P183" s="214">
        <f t="shared" si="19"/>
        <v>543</v>
      </c>
      <c r="Q183" s="187" t="str">
        <f>IFERROR((VLOOKUP(A183,GM_Table,8,FALSE)-SUMIFS(D:D,A:A,A183,B:B,B183,C:C,C183)),"")</f>
        <v/>
      </c>
      <c r="R183" s="187" t="str">
        <f>IFERROR(CONCATENATE(VLOOKUP(A183,GM_Table,12,FALSE)," ",(VLOOKUP(A183,GM_Table,13,FALSE))),"")</f>
        <v/>
      </c>
      <c r="S183" s="203"/>
      <c r="T183" s="203"/>
      <c r="U183" s="203"/>
      <c r="V183" s="203"/>
      <c r="W183" s="203"/>
      <c r="X183" s="203"/>
    </row>
    <row r="184" spans="1:24" s="204" customFormat="1" x14ac:dyDescent="0.25">
      <c r="A184" s="210" t="s">
        <v>1330</v>
      </c>
      <c r="B184" s="210" t="s">
        <v>427</v>
      </c>
      <c r="C184" s="210" t="s">
        <v>2213</v>
      </c>
      <c r="D184" s="211">
        <v>2.9</v>
      </c>
      <c r="E184" s="211">
        <v>1574.7</v>
      </c>
      <c r="F184" s="211">
        <v>1574.7</v>
      </c>
      <c r="G184" s="198">
        <v>0</v>
      </c>
      <c r="H184" s="199">
        <v>0</v>
      </c>
      <c r="I184" s="199">
        <v>0</v>
      </c>
      <c r="J184" s="186" t="b">
        <f>IF(ISBLANK(CertifiedCrop[[#This Row],[1. Identifiant interne d’exploitation agricole*]]),"",IF(ISERROR(MATCH(CertifiedCrop[[#This Row],[1. Identifiant interne d’exploitation agricole*]],GroupMember[1. Identifiant interne d’exploitation agricole*],0)),FALSE,TRUE))</f>
        <v>1</v>
      </c>
      <c r="K184" s="186" t="b">
        <f t="array" ref="K184">IF(ISBLANK(CertifiedCrop[[#This Row],[2. Produit agricole certifié*]]),"",IF(ISERROR(MATCH(1,(#REF!=CertifiedCrop[[#This Row],[2. Produit agricole certifié*]])*(#REF!=CertifiedCrop[[#This Row],[3. Variété**]]),0)),FALSE,TRUE))</f>
        <v>0</v>
      </c>
      <c r="L184" s="212" t="str">
        <f t="shared" si="15"/>
        <v/>
      </c>
      <c r="M184" s="212" t="str">
        <f t="shared" si="16"/>
        <v/>
      </c>
      <c r="N184" s="213" t="str">
        <f t="shared" si="17"/>
        <v/>
      </c>
      <c r="O184" s="214">
        <f t="shared" si="18"/>
        <v>543</v>
      </c>
      <c r="P184" s="214">
        <f t="shared" si="19"/>
        <v>543</v>
      </c>
      <c r="Q184" s="187" t="str">
        <f>IFERROR((VLOOKUP(A184,GM_Table,8,FALSE)-SUMIFS(D:D,A:A,A184,B:B,B184,C:C,C184)),"")</f>
        <v/>
      </c>
      <c r="R184" s="187" t="str">
        <f>IFERROR(CONCATENATE(VLOOKUP(A184,GM_Table,12,FALSE)," ",(VLOOKUP(A184,GM_Table,13,FALSE))),"")</f>
        <v/>
      </c>
      <c r="S184" s="203"/>
      <c r="T184" s="203"/>
      <c r="U184" s="203"/>
      <c r="V184" s="203"/>
      <c r="W184" s="203"/>
      <c r="X184" s="203"/>
    </row>
    <row r="185" spans="1:24" s="204" customFormat="1" x14ac:dyDescent="0.25">
      <c r="A185" s="210" t="s">
        <v>1332</v>
      </c>
      <c r="B185" s="210" t="s">
        <v>427</v>
      </c>
      <c r="C185" s="210" t="s">
        <v>2213</v>
      </c>
      <c r="D185" s="211">
        <v>2.69</v>
      </c>
      <c r="E185" s="211">
        <v>1460.67</v>
      </c>
      <c r="F185" s="211">
        <v>1460.67</v>
      </c>
      <c r="G185" s="198">
        <v>0</v>
      </c>
      <c r="H185" s="199">
        <v>0</v>
      </c>
      <c r="I185" s="199">
        <v>0</v>
      </c>
      <c r="J185" s="186" t="b">
        <f>IF(ISBLANK(CertifiedCrop[[#This Row],[1. Identifiant interne d’exploitation agricole*]]),"",IF(ISERROR(MATCH(CertifiedCrop[[#This Row],[1. Identifiant interne d’exploitation agricole*]],GroupMember[1. Identifiant interne d’exploitation agricole*],0)),FALSE,TRUE))</f>
        <v>1</v>
      </c>
      <c r="K185" s="186" t="b">
        <f t="array" ref="K185">IF(ISBLANK(CertifiedCrop[[#This Row],[2. Produit agricole certifié*]]),"",IF(ISERROR(MATCH(1,(#REF!=CertifiedCrop[[#This Row],[2. Produit agricole certifié*]])*(#REF!=CertifiedCrop[[#This Row],[3. Variété**]]),0)),FALSE,TRUE))</f>
        <v>0</v>
      </c>
      <c r="L185" s="212" t="str">
        <f t="shared" si="15"/>
        <v/>
      </c>
      <c r="M185" s="212" t="str">
        <f t="shared" si="16"/>
        <v/>
      </c>
      <c r="N185" s="213" t="str">
        <f t="shared" si="17"/>
        <v/>
      </c>
      <c r="O185" s="214">
        <f t="shared" si="18"/>
        <v>543</v>
      </c>
      <c r="P185" s="214">
        <f t="shared" si="19"/>
        <v>543</v>
      </c>
      <c r="Q185" s="187" t="str">
        <f>IFERROR((VLOOKUP(A185,GM_Table,8,FALSE)-SUMIFS(D:D,A:A,A185,B:B,B185,C:C,C185)),"")</f>
        <v/>
      </c>
      <c r="R185" s="187" t="str">
        <f>IFERROR(CONCATENATE(VLOOKUP(A185,GM_Table,12,FALSE)," ",(VLOOKUP(A185,GM_Table,13,FALSE))),"")</f>
        <v/>
      </c>
      <c r="S185" s="203"/>
      <c r="T185" s="203"/>
      <c r="U185" s="203"/>
      <c r="V185" s="203"/>
      <c r="W185" s="203"/>
      <c r="X185" s="203"/>
    </row>
    <row r="186" spans="1:24" s="204" customFormat="1" x14ac:dyDescent="0.25">
      <c r="A186" s="210" t="s">
        <v>1335</v>
      </c>
      <c r="B186" s="210" t="s">
        <v>427</v>
      </c>
      <c r="C186" s="210" t="s">
        <v>2213</v>
      </c>
      <c r="D186" s="211">
        <v>8.120000000000001</v>
      </c>
      <c r="E186" s="211">
        <v>4409.1600000000008</v>
      </c>
      <c r="F186" s="211">
        <v>4409.1600000000008</v>
      </c>
      <c r="G186" s="198">
        <v>0</v>
      </c>
      <c r="H186" s="199">
        <v>0</v>
      </c>
      <c r="I186" s="199">
        <v>0</v>
      </c>
      <c r="J186" s="186" t="b">
        <f>IF(ISBLANK(CertifiedCrop[[#This Row],[1. Identifiant interne d’exploitation agricole*]]),"",IF(ISERROR(MATCH(CertifiedCrop[[#This Row],[1. Identifiant interne d’exploitation agricole*]],GroupMember[1. Identifiant interne d’exploitation agricole*],0)),FALSE,TRUE))</f>
        <v>1</v>
      </c>
      <c r="K186" s="186" t="b">
        <f t="array" ref="K186">IF(ISBLANK(CertifiedCrop[[#This Row],[2. Produit agricole certifié*]]),"",IF(ISERROR(MATCH(1,(#REF!=CertifiedCrop[[#This Row],[2. Produit agricole certifié*]])*(#REF!=CertifiedCrop[[#This Row],[3. Variété**]]),0)),FALSE,TRUE))</f>
        <v>0</v>
      </c>
      <c r="L186" s="212" t="str">
        <f t="shared" si="15"/>
        <v/>
      </c>
      <c r="M186" s="212" t="str">
        <f t="shared" si="16"/>
        <v/>
      </c>
      <c r="N186" s="213" t="str">
        <f t="shared" si="17"/>
        <v/>
      </c>
      <c r="O186" s="214">
        <f t="shared" si="18"/>
        <v>543</v>
      </c>
      <c r="P186" s="214">
        <f t="shared" si="19"/>
        <v>543</v>
      </c>
      <c r="Q186" s="187" t="str">
        <f>IFERROR((VLOOKUP(A186,GM_Table,8,FALSE)-SUMIFS(D:D,A:A,A186,B:B,B186,C:C,C186)),"")</f>
        <v/>
      </c>
      <c r="R186" s="187" t="str">
        <f>IFERROR(CONCATENATE(VLOOKUP(A186,GM_Table,12,FALSE)," ",(VLOOKUP(A186,GM_Table,13,FALSE))),"")</f>
        <v/>
      </c>
      <c r="S186" s="203"/>
      <c r="T186" s="203"/>
      <c r="U186" s="203"/>
      <c r="V186" s="203"/>
      <c r="W186" s="203"/>
      <c r="X186" s="203"/>
    </row>
    <row r="187" spans="1:24" s="204" customFormat="1" x14ac:dyDescent="0.25">
      <c r="A187" s="210" t="s">
        <v>1339</v>
      </c>
      <c r="B187" s="210" t="s">
        <v>427</v>
      </c>
      <c r="C187" s="210" t="s">
        <v>2213</v>
      </c>
      <c r="D187" s="211">
        <v>5.15</v>
      </c>
      <c r="E187" s="211">
        <v>2796.4500000000003</v>
      </c>
      <c r="F187" s="211">
        <v>2796.4500000000003</v>
      </c>
      <c r="G187" s="198">
        <v>0</v>
      </c>
      <c r="H187" s="199">
        <v>0</v>
      </c>
      <c r="I187" s="199">
        <v>0</v>
      </c>
      <c r="J187" s="186" t="b">
        <f>IF(ISBLANK(CertifiedCrop[[#This Row],[1. Identifiant interne d’exploitation agricole*]]),"",IF(ISERROR(MATCH(CertifiedCrop[[#This Row],[1. Identifiant interne d’exploitation agricole*]],GroupMember[1. Identifiant interne d’exploitation agricole*],0)),FALSE,TRUE))</f>
        <v>1</v>
      </c>
      <c r="K187" s="186" t="b">
        <f t="array" ref="K187">IF(ISBLANK(CertifiedCrop[[#This Row],[2. Produit agricole certifié*]]),"",IF(ISERROR(MATCH(1,(#REF!=CertifiedCrop[[#This Row],[2. Produit agricole certifié*]])*(#REF!=CertifiedCrop[[#This Row],[3. Variété**]]),0)),FALSE,TRUE))</f>
        <v>0</v>
      </c>
      <c r="L187" s="212" t="str">
        <f t="shared" si="15"/>
        <v/>
      </c>
      <c r="M187" s="212" t="str">
        <f t="shared" si="16"/>
        <v/>
      </c>
      <c r="N187" s="213" t="str">
        <f t="shared" si="17"/>
        <v/>
      </c>
      <c r="O187" s="214">
        <f t="shared" si="18"/>
        <v>543</v>
      </c>
      <c r="P187" s="214">
        <f t="shared" si="19"/>
        <v>543</v>
      </c>
      <c r="Q187" s="187" t="str">
        <f>IFERROR((VLOOKUP(A187,GM_Table,8,FALSE)-SUMIFS(D:D,A:A,A187,B:B,B187,C:C,C187)),"")</f>
        <v/>
      </c>
      <c r="R187" s="187" t="str">
        <f>IFERROR(CONCATENATE(VLOOKUP(A187,GM_Table,12,FALSE)," ",(VLOOKUP(A187,GM_Table,13,FALSE))),"")</f>
        <v/>
      </c>
      <c r="S187" s="203"/>
      <c r="T187" s="203"/>
      <c r="U187" s="203"/>
      <c r="V187" s="203"/>
      <c r="W187" s="203"/>
      <c r="X187" s="203"/>
    </row>
    <row r="188" spans="1:24" s="204" customFormat="1" x14ac:dyDescent="0.25">
      <c r="A188" s="210" t="s">
        <v>1342</v>
      </c>
      <c r="B188" s="210" t="s">
        <v>427</v>
      </c>
      <c r="C188" s="210" t="s">
        <v>2213</v>
      </c>
      <c r="D188" s="211">
        <v>4.12</v>
      </c>
      <c r="E188" s="211">
        <v>2237.16</v>
      </c>
      <c r="F188" s="211">
        <v>2237.16</v>
      </c>
      <c r="G188" s="198">
        <v>0</v>
      </c>
      <c r="H188" s="199">
        <v>0</v>
      </c>
      <c r="I188" s="199">
        <v>0</v>
      </c>
      <c r="J188" s="186" t="b">
        <f>IF(ISBLANK(CertifiedCrop[[#This Row],[1. Identifiant interne d’exploitation agricole*]]),"",IF(ISERROR(MATCH(CertifiedCrop[[#This Row],[1. Identifiant interne d’exploitation agricole*]],GroupMember[1. Identifiant interne d’exploitation agricole*],0)),FALSE,TRUE))</f>
        <v>1</v>
      </c>
      <c r="K188" s="186" t="b">
        <f t="array" ref="K188">IF(ISBLANK(CertifiedCrop[[#This Row],[2. Produit agricole certifié*]]),"",IF(ISERROR(MATCH(1,(#REF!=CertifiedCrop[[#This Row],[2. Produit agricole certifié*]])*(#REF!=CertifiedCrop[[#This Row],[3. Variété**]]),0)),FALSE,TRUE))</f>
        <v>0</v>
      </c>
      <c r="L188" s="212" t="str">
        <f t="shared" si="15"/>
        <v/>
      </c>
      <c r="M188" s="212" t="str">
        <f t="shared" si="16"/>
        <v/>
      </c>
      <c r="N188" s="213" t="str">
        <f t="shared" si="17"/>
        <v/>
      </c>
      <c r="O188" s="214">
        <f t="shared" si="18"/>
        <v>543</v>
      </c>
      <c r="P188" s="214">
        <f t="shared" si="19"/>
        <v>543</v>
      </c>
      <c r="Q188" s="187" t="str">
        <f>IFERROR((VLOOKUP(A188,GM_Table,8,FALSE)-SUMIFS(D:D,A:A,A188,B:B,B188,C:C,C188)),"")</f>
        <v/>
      </c>
      <c r="R188" s="187" t="str">
        <f>IFERROR(CONCATENATE(VLOOKUP(A188,GM_Table,12,FALSE)," ",(VLOOKUP(A188,GM_Table,13,FALSE))),"")</f>
        <v/>
      </c>
      <c r="S188" s="203"/>
      <c r="T188" s="203"/>
      <c r="U188" s="203"/>
      <c r="V188" s="203"/>
      <c r="W188" s="203"/>
      <c r="X188" s="203"/>
    </row>
    <row r="189" spans="1:24" s="204" customFormat="1" x14ac:dyDescent="0.25">
      <c r="A189" s="210" t="s">
        <v>1346</v>
      </c>
      <c r="B189" s="210" t="s">
        <v>427</v>
      </c>
      <c r="C189" s="210" t="s">
        <v>2213</v>
      </c>
      <c r="D189" s="211">
        <v>3.52</v>
      </c>
      <c r="E189" s="211">
        <v>1911.36</v>
      </c>
      <c r="F189" s="211">
        <v>1911.36</v>
      </c>
      <c r="G189" s="198">
        <v>0</v>
      </c>
      <c r="H189" s="199">
        <v>0</v>
      </c>
      <c r="I189" s="199">
        <v>0</v>
      </c>
      <c r="J189" s="186" t="b">
        <f>IF(ISBLANK(CertifiedCrop[[#This Row],[1. Identifiant interne d’exploitation agricole*]]),"",IF(ISERROR(MATCH(CertifiedCrop[[#This Row],[1. Identifiant interne d’exploitation agricole*]],GroupMember[1. Identifiant interne d’exploitation agricole*],0)),FALSE,TRUE))</f>
        <v>1</v>
      </c>
      <c r="K189" s="186" t="b">
        <f t="array" ref="K189">IF(ISBLANK(CertifiedCrop[[#This Row],[2. Produit agricole certifié*]]),"",IF(ISERROR(MATCH(1,(#REF!=CertifiedCrop[[#This Row],[2. Produit agricole certifié*]])*(#REF!=CertifiedCrop[[#This Row],[3. Variété**]]),0)),FALSE,TRUE))</f>
        <v>0</v>
      </c>
      <c r="L189" s="212" t="str">
        <f t="shared" si="15"/>
        <v/>
      </c>
      <c r="M189" s="212" t="str">
        <f t="shared" si="16"/>
        <v/>
      </c>
      <c r="N189" s="213" t="str">
        <f t="shared" si="17"/>
        <v/>
      </c>
      <c r="O189" s="214">
        <f t="shared" si="18"/>
        <v>543</v>
      </c>
      <c r="P189" s="214">
        <f t="shared" si="19"/>
        <v>543</v>
      </c>
      <c r="Q189" s="187" t="str">
        <f>IFERROR((VLOOKUP(A189,GM_Table,8,FALSE)-SUMIFS(D:D,A:A,A189,B:B,B189,C:C,C189)),"")</f>
        <v/>
      </c>
      <c r="R189" s="187" t="str">
        <f>IFERROR(CONCATENATE(VLOOKUP(A189,GM_Table,12,FALSE)," ",(VLOOKUP(A189,GM_Table,13,FALSE))),"")</f>
        <v/>
      </c>
      <c r="S189" s="203"/>
      <c r="T189" s="203"/>
      <c r="U189" s="203"/>
      <c r="V189" s="203"/>
      <c r="W189" s="203"/>
      <c r="X189" s="203"/>
    </row>
    <row r="190" spans="1:24" s="204" customFormat="1" x14ac:dyDescent="0.25">
      <c r="A190" s="210" t="s">
        <v>1350</v>
      </c>
      <c r="B190" s="210" t="s">
        <v>427</v>
      </c>
      <c r="C190" s="210" t="s">
        <v>2213</v>
      </c>
      <c r="D190" s="211">
        <v>3.0149999999999997</v>
      </c>
      <c r="E190" s="211">
        <v>1637.1449999999998</v>
      </c>
      <c r="F190" s="211">
        <v>1637.1449999999998</v>
      </c>
      <c r="G190" s="198">
        <v>0</v>
      </c>
      <c r="H190" s="199">
        <v>0</v>
      </c>
      <c r="I190" s="199">
        <v>0</v>
      </c>
      <c r="J190" s="186" t="b">
        <f>IF(ISBLANK(CertifiedCrop[[#This Row],[1. Identifiant interne d’exploitation agricole*]]),"",IF(ISERROR(MATCH(CertifiedCrop[[#This Row],[1. Identifiant interne d’exploitation agricole*]],GroupMember[1. Identifiant interne d’exploitation agricole*],0)),FALSE,TRUE))</f>
        <v>1</v>
      </c>
      <c r="K190" s="186" t="b">
        <f t="array" ref="K190">IF(ISBLANK(CertifiedCrop[[#This Row],[2. Produit agricole certifié*]]),"",IF(ISERROR(MATCH(1,(#REF!=CertifiedCrop[[#This Row],[2. Produit agricole certifié*]])*(#REF!=CertifiedCrop[[#This Row],[3. Variété**]]),0)),FALSE,TRUE))</f>
        <v>0</v>
      </c>
      <c r="L190" s="212" t="str">
        <f t="shared" si="15"/>
        <v/>
      </c>
      <c r="M190" s="212" t="str">
        <f t="shared" si="16"/>
        <v/>
      </c>
      <c r="N190" s="213" t="str">
        <f t="shared" si="17"/>
        <v/>
      </c>
      <c r="O190" s="214">
        <f t="shared" si="18"/>
        <v>543</v>
      </c>
      <c r="P190" s="214">
        <f t="shared" si="19"/>
        <v>543</v>
      </c>
      <c r="Q190" s="187" t="str">
        <f>IFERROR((VLOOKUP(A190,GM_Table,8,FALSE)-SUMIFS(D:D,A:A,A190,B:B,B190,C:C,C190)),"")</f>
        <v/>
      </c>
      <c r="R190" s="187" t="str">
        <f>IFERROR(CONCATENATE(VLOOKUP(A190,GM_Table,12,FALSE)," ",(VLOOKUP(A190,GM_Table,13,FALSE))),"")</f>
        <v/>
      </c>
      <c r="S190" s="203"/>
      <c r="T190" s="203"/>
      <c r="U190" s="203"/>
      <c r="V190" s="203"/>
      <c r="W190" s="203"/>
      <c r="X190" s="203"/>
    </row>
    <row r="191" spans="1:24" s="204" customFormat="1" x14ac:dyDescent="0.25">
      <c r="A191" s="210" t="s">
        <v>1355</v>
      </c>
      <c r="B191" s="210" t="s">
        <v>427</v>
      </c>
      <c r="C191" s="210" t="s">
        <v>2213</v>
      </c>
      <c r="D191" s="211">
        <v>4.0880000000000001</v>
      </c>
      <c r="E191" s="211">
        <v>2219.7840000000001</v>
      </c>
      <c r="F191" s="211">
        <v>2219.7840000000001</v>
      </c>
      <c r="G191" s="198">
        <v>0</v>
      </c>
      <c r="H191" s="199">
        <v>0</v>
      </c>
      <c r="I191" s="199">
        <v>0</v>
      </c>
      <c r="J191" s="186" t="b">
        <f>IF(ISBLANK(CertifiedCrop[[#This Row],[1. Identifiant interne d’exploitation agricole*]]),"",IF(ISERROR(MATCH(CertifiedCrop[[#This Row],[1. Identifiant interne d’exploitation agricole*]],GroupMember[1. Identifiant interne d’exploitation agricole*],0)),FALSE,TRUE))</f>
        <v>1</v>
      </c>
      <c r="K191" s="186" t="b">
        <f t="array" ref="K191">IF(ISBLANK(CertifiedCrop[[#This Row],[2. Produit agricole certifié*]]),"",IF(ISERROR(MATCH(1,(#REF!=CertifiedCrop[[#This Row],[2. Produit agricole certifié*]])*(#REF!=CertifiedCrop[[#This Row],[3. Variété**]]),0)),FALSE,TRUE))</f>
        <v>0</v>
      </c>
      <c r="L191" s="212" t="str">
        <f t="shared" si="15"/>
        <v/>
      </c>
      <c r="M191" s="212" t="str">
        <f t="shared" si="16"/>
        <v/>
      </c>
      <c r="N191" s="213" t="str">
        <f t="shared" si="17"/>
        <v/>
      </c>
      <c r="O191" s="214">
        <f t="shared" si="18"/>
        <v>543</v>
      </c>
      <c r="P191" s="214">
        <f t="shared" si="19"/>
        <v>543</v>
      </c>
      <c r="Q191" s="187" t="str">
        <f>IFERROR((VLOOKUP(A191,GM_Table,8,FALSE)-SUMIFS(D:D,A:A,A191,B:B,B191,C:C,C191)),"")</f>
        <v/>
      </c>
      <c r="R191" s="187" t="str">
        <f>IFERROR(CONCATENATE(VLOOKUP(A191,GM_Table,12,FALSE)," ",(VLOOKUP(A191,GM_Table,13,FALSE))),"")</f>
        <v/>
      </c>
      <c r="S191" s="203"/>
      <c r="T191" s="203"/>
      <c r="U191" s="203"/>
      <c r="V191" s="203"/>
      <c r="W191" s="203"/>
      <c r="X191" s="203"/>
    </row>
    <row r="192" spans="1:24" s="204" customFormat="1" x14ac:dyDescent="0.25">
      <c r="A192" s="210" t="s">
        <v>1359</v>
      </c>
      <c r="B192" s="210" t="s">
        <v>427</v>
      </c>
      <c r="C192" s="210" t="s">
        <v>2213</v>
      </c>
      <c r="D192" s="211">
        <v>3.94</v>
      </c>
      <c r="E192" s="211">
        <v>2139.42</v>
      </c>
      <c r="F192" s="211">
        <v>2139.42</v>
      </c>
      <c r="G192" s="198">
        <v>0</v>
      </c>
      <c r="H192" s="199">
        <v>0</v>
      </c>
      <c r="I192" s="199">
        <v>0</v>
      </c>
      <c r="J192" s="186" t="b">
        <f>IF(ISBLANK(CertifiedCrop[[#This Row],[1. Identifiant interne d’exploitation agricole*]]),"",IF(ISERROR(MATCH(CertifiedCrop[[#This Row],[1. Identifiant interne d’exploitation agricole*]],GroupMember[1. Identifiant interne d’exploitation agricole*],0)),FALSE,TRUE))</f>
        <v>1</v>
      </c>
      <c r="K192" s="186" t="b">
        <f t="array" ref="K192">IF(ISBLANK(CertifiedCrop[[#This Row],[2. Produit agricole certifié*]]),"",IF(ISERROR(MATCH(1,(#REF!=CertifiedCrop[[#This Row],[2. Produit agricole certifié*]])*(#REF!=CertifiedCrop[[#This Row],[3. Variété**]]),0)),FALSE,TRUE))</f>
        <v>0</v>
      </c>
      <c r="L192" s="212" t="str">
        <f t="shared" si="15"/>
        <v/>
      </c>
      <c r="M192" s="212" t="str">
        <f t="shared" si="16"/>
        <v/>
      </c>
      <c r="N192" s="213" t="str">
        <f t="shared" si="17"/>
        <v/>
      </c>
      <c r="O192" s="214">
        <f t="shared" si="18"/>
        <v>543</v>
      </c>
      <c r="P192" s="214">
        <f t="shared" si="19"/>
        <v>543</v>
      </c>
      <c r="Q192" s="187" t="str">
        <f>IFERROR((VLOOKUP(A192,GM_Table,8,FALSE)-SUMIFS(D:D,A:A,A192,B:B,B192,C:C,C192)),"")</f>
        <v/>
      </c>
      <c r="R192" s="187" t="str">
        <f>IFERROR(CONCATENATE(VLOOKUP(A192,GM_Table,12,FALSE)," ",(VLOOKUP(A192,GM_Table,13,FALSE))),"")</f>
        <v/>
      </c>
      <c r="S192" s="203"/>
      <c r="T192" s="203"/>
      <c r="U192" s="203"/>
      <c r="V192" s="203"/>
      <c r="W192" s="203"/>
      <c r="X192" s="203"/>
    </row>
    <row r="193" spans="1:24" s="204" customFormat="1" x14ac:dyDescent="0.25">
      <c r="A193" s="210" t="s">
        <v>1364</v>
      </c>
      <c r="B193" s="210" t="s">
        <v>427</v>
      </c>
      <c r="C193" s="210" t="s">
        <v>2213</v>
      </c>
      <c r="D193" s="211">
        <v>3.0789999999999997</v>
      </c>
      <c r="E193" s="211">
        <v>1671.8969999999999</v>
      </c>
      <c r="F193" s="211">
        <v>1671.8969999999999</v>
      </c>
      <c r="G193" s="198">
        <v>0</v>
      </c>
      <c r="H193" s="199">
        <v>0</v>
      </c>
      <c r="I193" s="199">
        <v>0</v>
      </c>
      <c r="J193" s="186" t="b">
        <f>IF(ISBLANK(CertifiedCrop[[#This Row],[1. Identifiant interne d’exploitation agricole*]]),"",IF(ISERROR(MATCH(CertifiedCrop[[#This Row],[1. Identifiant interne d’exploitation agricole*]],GroupMember[1. Identifiant interne d’exploitation agricole*],0)),FALSE,TRUE))</f>
        <v>1</v>
      </c>
      <c r="K193" s="186" t="b">
        <f t="array" ref="K193">IF(ISBLANK(CertifiedCrop[[#This Row],[2. Produit agricole certifié*]]),"",IF(ISERROR(MATCH(1,(#REF!=CertifiedCrop[[#This Row],[2. Produit agricole certifié*]])*(#REF!=CertifiedCrop[[#This Row],[3. Variété**]]),0)),FALSE,TRUE))</f>
        <v>0</v>
      </c>
      <c r="L193" s="212" t="str">
        <f t="shared" si="15"/>
        <v/>
      </c>
      <c r="M193" s="212" t="str">
        <f t="shared" si="16"/>
        <v/>
      </c>
      <c r="N193" s="213" t="str">
        <f t="shared" si="17"/>
        <v/>
      </c>
      <c r="O193" s="214">
        <f t="shared" si="18"/>
        <v>543</v>
      </c>
      <c r="P193" s="214">
        <f t="shared" si="19"/>
        <v>543</v>
      </c>
      <c r="Q193" s="187" t="str">
        <f>IFERROR((VLOOKUP(A193,GM_Table,8,FALSE)-SUMIFS(D:D,A:A,A193,B:B,B193,C:C,C193)),"")</f>
        <v/>
      </c>
      <c r="R193" s="187" t="str">
        <f>IFERROR(CONCATENATE(VLOOKUP(A193,GM_Table,12,FALSE)," ",(VLOOKUP(A193,GM_Table,13,FALSE))),"")</f>
        <v/>
      </c>
      <c r="S193" s="203"/>
      <c r="T193" s="203"/>
      <c r="U193" s="203"/>
      <c r="V193" s="203"/>
      <c r="W193" s="203"/>
      <c r="X193" s="203"/>
    </row>
    <row r="194" spans="1:24" s="204" customFormat="1" x14ac:dyDescent="0.25">
      <c r="A194" s="210" t="s">
        <v>1368</v>
      </c>
      <c r="B194" s="210" t="s">
        <v>427</v>
      </c>
      <c r="C194" s="210" t="s">
        <v>2213</v>
      </c>
      <c r="D194" s="211">
        <v>4.2300000000000004</v>
      </c>
      <c r="E194" s="211">
        <v>2296.8900000000003</v>
      </c>
      <c r="F194" s="211">
        <v>2296.8900000000003</v>
      </c>
      <c r="G194" s="198">
        <v>0</v>
      </c>
      <c r="H194" s="199">
        <v>0</v>
      </c>
      <c r="I194" s="199">
        <v>0</v>
      </c>
      <c r="J194" s="186" t="b">
        <f>IF(ISBLANK(CertifiedCrop[[#This Row],[1. Identifiant interne d’exploitation agricole*]]),"",IF(ISERROR(MATCH(CertifiedCrop[[#This Row],[1. Identifiant interne d’exploitation agricole*]],GroupMember[1. Identifiant interne d’exploitation agricole*],0)),FALSE,TRUE))</f>
        <v>1</v>
      </c>
      <c r="K194" s="186" t="b">
        <f t="array" ref="K194">IF(ISBLANK(CertifiedCrop[[#This Row],[2. Produit agricole certifié*]]),"",IF(ISERROR(MATCH(1,(#REF!=CertifiedCrop[[#This Row],[2. Produit agricole certifié*]])*(#REF!=CertifiedCrop[[#This Row],[3. Variété**]]),0)),FALSE,TRUE))</f>
        <v>0</v>
      </c>
      <c r="L194" s="212" t="str">
        <f t="shared" si="15"/>
        <v/>
      </c>
      <c r="M194" s="212" t="str">
        <f t="shared" si="16"/>
        <v/>
      </c>
      <c r="N194" s="213" t="str">
        <f t="shared" si="17"/>
        <v/>
      </c>
      <c r="O194" s="214">
        <f t="shared" si="18"/>
        <v>543</v>
      </c>
      <c r="P194" s="214">
        <f t="shared" si="19"/>
        <v>543</v>
      </c>
      <c r="Q194" s="187" t="str">
        <f>IFERROR((VLOOKUP(A194,GM_Table,8,FALSE)-SUMIFS(D:D,A:A,A194,B:B,B194,C:C,C194)),"")</f>
        <v/>
      </c>
      <c r="R194" s="187" t="str">
        <f>IFERROR(CONCATENATE(VLOOKUP(A194,GM_Table,12,FALSE)," ",(VLOOKUP(A194,GM_Table,13,FALSE))),"")</f>
        <v/>
      </c>
      <c r="S194" s="203"/>
      <c r="T194" s="203"/>
      <c r="U194" s="203"/>
      <c r="V194" s="203"/>
      <c r="W194" s="203"/>
      <c r="X194" s="203"/>
    </row>
    <row r="195" spans="1:24" s="204" customFormat="1" x14ac:dyDescent="0.25">
      <c r="A195" s="210" t="s">
        <v>1371</v>
      </c>
      <c r="B195" s="210" t="s">
        <v>427</v>
      </c>
      <c r="C195" s="210" t="s">
        <v>2213</v>
      </c>
      <c r="D195" s="211">
        <v>3.46</v>
      </c>
      <c r="E195" s="211">
        <v>1878.78</v>
      </c>
      <c r="F195" s="211">
        <v>1878.78</v>
      </c>
      <c r="G195" s="198">
        <v>0</v>
      </c>
      <c r="H195" s="199">
        <v>0</v>
      </c>
      <c r="I195" s="199">
        <v>0</v>
      </c>
      <c r="J195" s="186" t="b">
        <f>IF(ISBLANK(CertifiedCrop[[#This Row],[1. Identifiant interne d’exploitation agricole*]]),"",IF(ISERROR(MATCH(CertifiedCrop[[#This Row],[1. Identifiant interne d’exploitation agricole*]],GroupMember[1. Identifiant interne d’exploitation agricole*],0)),FALSE,TRUE))</f>
        <v>1</v>
      </c>
      <c r="K195" s="186" t="b">
        <f t="array" ref="K195">IF(ISBLANK(CertifiedCrop[[#This Row],[2. Produit agricole certifié*]]),"",IF(ISERROR(MATCH(1,(#REF!=CertifiedCrop[[#This Row],[2. Produit agricole certifié*]])*(#REF!=CertifiedCrop[[#This Row],[3. Variété**]]),0)),FALSE,TRUE))</f>
        <v>0</v>
      </c>
      <c r="L195" s="212" t="str">
        <f t="shared" si="15"/>
        <v/>
      </c>
      <c r="M195" s="212" t="str">
        <f t="shared" si="16"/>
        <v/>
      </c>
      <c r="N195" s="213" t="str">
        <f t="shared" si="17"/>
        <v/>
      </c>
      <c r="O195" s="214">
        <f t="shared" si="18"/>
        <v>543</v>
      </c>
      <c r="P195" s="214">
        <f t="shared" si="19"/>
        <v>543</v>
      </c>
      <c r="Q195" s="187" t="str">
        <f>IFERROR((VLOOKUP(A195,GM_Table,8,FALSE)-SUMIFS(D:D,A:A,A195,B:B,B195,C:C,C195)),"")</f>
        <v/>
      </c>
      <c r="R195" s="187" t="str">
        <f>IFERROR(CONCATENATE(VLOOKUP(A195,GM_Table,12,FALSE)," ",(VLOOKUP(A195,GM_Table,13,FALSE))),"")</f>
        <v/>
      </c>
      <c r="S195" s="203"/>
      <c r="T195" s="203"/>
      <c r="U195" s="203"/>
      <c r="V195" s="203"/>
      <c r="W195" s="203"/>
      <c r="X195" s="203"/>
    </row>
    <row r="196" spans="1:24" s="204" customFormat="1" x14ac:dyDescent="0.25">
      <c r="A196" s="210" t="s">
        <v>1374</v>
      </c>
      <c r="B196" s="210" t="s">
        <v>427</v>
      </c>
      <c r="C196" s="210" t="s">
        <v>2213</v>
      </c>
      <c r="D196" s="211">
        <v>6.33</v>
      </c>
      <c r="E196" s="211">
        <v>3437.19</v>
      </c>
      <c r="F196" s="211">
        <v>3437.19</v>
      </c>
      <c r="G196" s="198">
        <v>0</v>
      </c>
      <c r="H196" s="199">
        <v>0</v>
      </c>
      <c r="I196" s="199">
        <v>0</v>
      </c>
      <c r="J196" s="186" t="b">
        <f>IF(ISBLANK(CertifiedCrop[[#This Row],[1. Identifiant interne d’exploitation agricole*]]),"",IF(ISERROR(MATCH(CertifiedCrop[[#This Row],[1. Identifiant interne d’exploitation agricole*]],GroupMember[1. Identifiant interne d’exploitation agricole*],0)),FALSE,TRUE))</f>
        <v>1</v>
      </c>
      <c r="K196" s="186" t="b">
        <f t="array" ref="K196">IF(ISBLANK(CertifiedCrop[[#This Row],[2. Produit agricole certifié*]]),"",IF(ISERROR(MATCH(1,(#REF!=CertifiedCrop[[#This Row],[2. Produit agricole certifié*]])*(#REF!=CertifiedCrop[[#This Row],[3. Variété**]]),0)),FALSE,TRUE))</f>
        <v>0</v>
      </c>
      <c r="L196" s="212" t="str">
        <f t="shared" si="15"/>
        <v/>
      </c>
      <c r="M196" s="212" t="str">
        <f t="shared" si="16"/>
        <v/>
      </c>
      <c r="N196" s="213" t="str">
        <f t="shared" si="17"/>
        <v/>
      </c>
      <c r="O196" s="214">
        <f t="shared" si="18"/>
        <v>543</v>
      </c>
      <c r="P196" s="214">
        <f t="shared" si="19"/>
        <v>543</v>
      </c>
      <c r="Q196" s="187" t="str">
        <f>IFERROR((VLOOKUP(A196,GM_Table,8,FALSE)-SUMIFS(D:D,A:A,A196,B:B,B196,C:C,C196)),"")</f>
        <v/>
      </c>
      <c r="R196" s="187" t="str">
        <f>IFERROR(CONCATENATE(VLOOKUP(A196,GM_Table,12,FALSE)," ",(VLOOKUP(A196,GM_Table,13,FALSE))),"")</f>
        <v/>
      </c>
      <c r="S196" s="203"/>
      <c r="T196" s="203"/>
      <c r="U196" s="203"/>
      <c r="V196" s="203"/>
      <c r="W196" s="203"/>
      <c r="X196" s="203"/>
    </row>
    <row r="197" spans="1:24" s="204" customFormat="1" x14ac:dyDescent="0.25">
      <c r="A197" s="210" t="s">
        <v>1378</v>
      </c>
      <c r="B197" s="210" t="s">
        <v>427</v>
      </c>
      <c r="C197" s="210" t="s">
        <v>2213</v>
      </c>
      <c r="D197" s="211">
        <v>2.88</v>
      </c>
      <c r="E197" s="211">
        <v>1563.84</v>
      </c>
      <c r="F197" s="211">
        <v>1563.84</v>
      </c>
      <c r="G197" s="198">
        <v>0</v>
      </c>
      <c r="H197" s="199">
        <v>0</v>
      </c>
      <c r="I197" s="199">
        <v>0</v>
      </c>
      <c r="J197" s="186" t="b">
        <f>IF(ISBLANK(CertifiedCrop[[#This Row],[1. Identifiant interne d’exploitation agricole*]]),"",IF(ISERROR(MATCH(CertifiedCrop[[#This Row],[1. Identifiant interne d’exploitation agricole*]],GroupMember[1. Identifiant interne d’exploitation agricole*],0)),FALSE,TRUE))</f>
        <v>1</v>
      </c>
      <c r="K197" s="186" t="b">
        <f t="array" ref="K197">IF(ISBLANK(CertifiedCrop[[#This Row],[2. Produit agricole certifié*]]),"",IF(ISERROR(MATCH(1,(#REF!=CertifiedCrop[[#This Row],[2. Produit agricole certifié*]])*(#REF!=CertifiedCrop[[#This Row],[3. Variété**]]),0)),FALSE,TRUE))</f>
        <v>0</v>
      </c>
      <c r="L197" s="212" t="str">
        <f t="shared" si="15"/>
        <v/>
      </c>
      <c r="M197" s="212" t="str">
        <f t="shared" si="16"/>
        <v/>
      </c>
      <c r="N197" s="213" t="str">
        <f t="shared" si="17"/>
        <v/>
      </c>
      <c r="O197" s="214">
        <f t="shared" si="18"/>
        <v>543</v>
      </c>
      <c r="P197" s="214">
        <f t="shared" si="19"/>
        <v>543</v>
      </c>
      <c r="Q197" s="187" t="str">
        <f>IFERROR((VLOOKUP(A197,GM_Table,8,FALSE)-SUMIFS(D:D,A:A,A197,B:B,B197,C:C,C197)),"")</f>
        <v/>
      </c>
      <c r="R197" s="187" t="str">
        <f>IFERROR(CONCATENATE(VLOOKUP(A197,GM_Table,12,FALSE)," ",(VLOOKUP(A197,GM_Table,13,FALSE))),"")</f>
        <v/>
      </c>
      <c r="S197" s="203"/>
      <c r="T197" s="203"/>
      <c r="U197" s="203"/>
      <c r="V197" s="203"/>
      <c r="W197" s="203"/>
      <c r="X197" s="203"/>
    </row>
    <row r="198" spans="1:24" s="204" customFormat="1" x14ac:dyDescent="0.25">
      <c r="A198" s="210" t="s">
        <v>1381</v>
      </c>
      <c r="B198" s="210" t="s">
        <v>427</v>
      </c>
      <c r="C198" s="210" t="s">
        <v>2213</v>
      </c>
      <c r="D198" s="211">
        <v>2.79</v>
      </c>
      <c r="E198" s="211">
        <v>1514.97</v>
      </c>
      <c r="F198" s="211">
        <v>1514.97</v>
      </c>
      <c r="G198" s="198">
        <v>0</v>
      </c>
      <c r="H198" s="199">
        <v>0</v>
      </c>
      <c r="I198" s="199">
        <v>0</v>
      </c>
      <c r="J198" s="186" t="b">
        <f>IF(ISBLANK(CertifiedCrop[[#This Row],[1. Identifiant interne d’exploitation agricole*]]),"",IF(ISERROR(MATCH(CertifiedCrop[[#This Row],[1. Identifiant interne d’exploitation agricole*]],GroupMember[1. Identifiant interne d’exploitation agricole*],0)),FALSE,TRUE))</f>
        <v>1</v>
      </c>
      <c r="K198" s="186" t="b">
        <f t="array" ref="K198">IF(ISBLANK(CertifiedCrop[[#This Row],[2. Produit agricole certifié*]]),"",IF(ISERROR(MATCH(1,(#REF!=CertifiedCrop[[#This Row],[2. Produit agricole certifié*]])*(#REF!=CertifiedCrop[[#This Row],[3. Variété**]]),0)),FALSE,TRUE))</f>
        <v>0</v>
      </c>
      <c r="L198" s="212" t="str">
        <f t="shared" si="15"/>
        <v/>
      </c>
      <c r="M198" s="212" t="str">
        <f t="shared" si="16"/>
        <v/>
      </c>
      <c r="N198" s="213" t="str">
        <f t="shared" si="17"/>
        <v/>
      </c>
      <c r="O198" s="214">
        <f t="shared" si="18"/>
        <v>543</v>
      </c>
      <c r="P198" s="214">
        <f t="shared" si="19"/>
        <v>543</v>
      </c>
      <c r="Q198" s="187" t="str">
        <f>IFERROR((VLOOKUP(A198,GM_Table,8,FALSE)-SUMIFS(D:D,A:A,A198,B:B,B198,C:C,C198)),"")</f>
        <v/>
      </c>
      <c r="R198" s="187" t="str">
        <f>IFERROR(CONCATENATE(VLOOKUP(A198,GM_Table,12,FALSE)," ",(VLOOKUP(A198,GM_Table,13,FALSE))),"")</f>
        <v/>
      </c>
      <c r="S198" s="203"/>
      <c r="T198" s="203"/>
      <c r="U198" s="203"/>
      <c r="V198" s="203"/>
      <c r="W198" s="203"/>
      <c r="X198" s="203"/>
    </row>
    <row r="199" spans="1:24" s="204" customFormat="1" x14ac:dyDescent="0.25">
      <c r="A199" s="210" t="s">
        <v>1383</v>
      </c>
      <c r="B199" s="210" t="s">
        <v>427</v>
      </c>
      <c r="C199" s="210" t="s">
        <v>2213</v>
      </c>
      <c r="D199" s="211">
        <v>2.73</v>
      </c>
      <c r="E199" s="211">
        <v>1482.39</v>
      </c>
      <c r="F199" s="211">
        <v>1482.39</v>
      </c>
      <c r="G199" s="198">
        <v>0</v>
      </c>
      <c r="H199" s="199">
        <v>0</v>
      </c>
      <c r="I199" s="199">
        <v>0</v>
      </c>
      <c r="J199" s="186" t="b">
        <f>IF(ISBLANK(CertifiedCrop[[#This Row],[1. Identifiant interne d’exploitation agricole*]]),"",IF(ISERROR(MATCH(CertifiedCrop[[#This Row],[1. Identifiant interne d’exploitation agricole*]],GroupMember[1. Identifiant interne d’exploitation agricole*],0)),FALSE,TRUE))</f>
        <v>1</v>
      </c>
      <c r="K199" s="186" t="b">
        <f t="array" ref="K199">IF(ISBLANK(CertifiedCrop[[#This Row],[2. Produit agricole certifié*]]),"",IF(ISERROR(MATCH(1,(#REF!=CertifiedCrop[[#This Row],[2. Produit agricole certifié*]])*(#REF!=CertifiedCrop[[#This Row],[3. Variété**]]),0)),FALSE,TRUE))</f>
        <v>0</v>
      </c>
      <c r="L199" s="212" t="str">
        <f t="shared" si="15"/>
        <v/>
      </c>
      <c r="M199" s="212" t="str">
        <f t="shared" si="16"/>
        <v/>
      </c>
      <c r="N199" s="213" t="str">
        <f t="shared" si="17"/>
        <v/>
      </c>
      <c r="O199" s="214">
        <f t="shared" si="18"/>
        <v>543</v>
      </c>
      <c r="P199" s="214">
        <f t="shared" si="19"/>
        <v>543</v>
      </c>
      <c r="Q199" s="187" t="str">
        <f>IFERROR((VLOOKUP(A199,GM_Table,8,FALSE)-SUMIFS(D:D,A:A,A199,B:B,B199,C:C,C199)),"")</f>
        <v/>
      </c>
      <c r="R199" s="187" t="str">
        <f>IFERROR(CONCATENATE(VLOOKUP(A199,GM_Table,12,FALSE)," ",(VLOOKUP(A199,GM_Table,13,FALSE))),"")</f>
        <v/>
      </c>
      <c r="S199" s="203"/>
      <c r="T199" s="203"/>
      <c r="U199" s="203"/>
      <c r="V199" s="203"/>
      <c r="W199" s="203"/>
      <c r="X199" s="203"/>
    </row>
    <row r="200" spans="1:24" s="204" customFormat="1" x14ac:dyDescent="0.25">
      <c r="A200" s="210" t="s">
        <v>1388</v>
      </c>
      <c r="B200" s="210" t="s">
        <v>427</v>
      </c>
      <c r="C200" s="210" t="s">
        <v>2213</v>
      </c>
      <c r="D200" s="211">
        <v>4.33</v>
      </c>
      <c r="E200" s="211">
        <v>2351.19</v>
      </c>
      <c r="F200" s="211">
        <v>2351.19</v>
      </c>
      <c r="G200" s="198">
        <v>0</v>
      </c>
      <c r="H200" s="199">
        <v>0</v>
      </c>
      <c r="I200" s="199">
        <v>0</v>
      </c>
      <c r="J200" s="186" t="b">
        <f>IF(ISBLANK(CertifiedCrop[[#This Row],[1. Identifiant interne d’exploitation agricole*]]),"",IF(ISERROR(MATCH(CertifiedCrop[[#This Row],[1. Identifiant interne d’exploitation agricole*]],GroupMember[1. Identifiant interne d’exploitation agricole*],0)),FALSE,TRUE))</f>
        <v>1</v>
      </c>
      <c r="K200" s="186" t="b">
        <f t="array" ref="K200">IF(ISBLANK(CertifiedCrop[[#This Row],[2. Produit agricole certifié*]]),"",IF(ISERROR(MATCH(1,(#REF!=CertifiedCrop[[#This Row],[2. Produit agricole certifié*]])*(#REF!=CertifiedCrop[[#This Row],[3. Variété**]]),0)),FALSE,TRUE))</f>
        <v>0</v>
      </c>
      <c r="L200" s="212" t="str">
        <f t="shared" si="15"/>
        <v/>
      </c>
      <c r="M200" s="212" t="str">
        <f t="shared" si="16"/>
        <v/>
      </c>
      <c r="N200" s="213" t="str">
        <f t="shared" si="17"/>
        <v/>
      </c>
      <c r="O200" s="214">
        <f t="shared" si="18"/>
        <v>543</v>
      </c>
      <c r="P200" s="214">
        <f t="shared" si="19"/>
        <v>543</v>
      </c>
      <c r="Q200" s="187" t="str">
        <f>IFERROR((VLOOKUP(A200,GM_Table,8,FALSE)-SUMIFS(D:D,A:A,A200,B:B,B200,C:C,C200)),"")</f>
        <v/>
      </c>
      <c r="R200" s="187" t="str">
        <f>IFERROR(CONCATENATE(VLOOKUP(A200,GM_Table,12,FALSE)," ",(VLOOKUP(A200,GM_Table,13,FALSE))),"")</f>
        <v/>
      </c>
      <c r="S200" s="203"/>
      <c r="T200" s="203"/>
      <c r="U200" s="203"/>
      <c r="V200" s="203"/>
      <c r="W200" s="203"/>
      <c r="X200" s="203"/>
    </row>
    <row r="201" spans="1:24" s="204" customFormat="1" x14ac:dyDescent="0.25">
      <c r="A201" s="210" t="s">
        <v>1391</v>
      </c>
      <c r="B201" s="210" t="s">
        <v>427</v>
      </c>
      <c r="C201" s="210" t="s">
        <v>2213</v>
      </c>
      <c r="D201" s="211">
        <v>2.94</v>
      </c>
      <c r="E201" s="211">
        <v>1596.42</v>
      </c>
      <c r="F201" s="211">
        <v>1596.42</v>
      </c>
      <c r="G201" s="198">
        <v>0</v>
      </c>
      <c r="H201" s="199">
        <v>0</v>
      </c>
      <c r="I201" s="199">
        <v>0</v>
      </c>
      <c r="J201" s="186" t="b">
        <f>IF(ISBLANK(CertifiedCrop[[#This Row],[1. Identifiant interne d’exploitation agricole*]]),"",IF(ISERROR(MATCH(CertifiedCrop[[#This Row],[1. Identifiant interne d’exploitation agricole*]],GroupMember[1. Identifiant interne d’exploitation agricole*],0)),FALSE,TRUE))</f>
        <v>1</v>
      </c>
      <c r="K201" s="186" t="b">
        <f t="array" ref="K201">IF(ISBLANK(CertifiedCrop[[#This Row],[2. Produit agricole certifié*]]),"",IF(ISERROR(MATCH(1,(#REF!=CertifiedCrop[[#This Row],[2. Produit agricole certifié*]])*(#REF!=CertifiedCrop[[#This Row],[3. Variété**]]),0)),FALSE,TRUE))</f>
        <v>0</v>
      </c>
      <c r="L201" s="212" t="str">
        <f t="shared" si="15"/>
        <v/>
      </c>
      <c r="M201" s="212" t="str">
        <f t="shared" si="16"/>
        <v/>
      </c>
      <c r="N201" s="213" t="str">
        <f t="shared" si="17"/>
        <v/>
      </c>
      <c r="O201" s="214">
        <f t="shared" si="18"/>
        <v>543</v>
      </c>
      <c r="P201" s="214">
        <f t="shared" si="19"/>
        <v>543</v>
      </c>
      <c r="Q201" s="187" t="str">
        <f>IFERROR((VLOOKUP(A201,GM_Table,8,FALSE)-SUMIFS(D:D,A:A,A201,B:B,B201,C:C,C201)),"")</f>
        <v/>
      </c>
      <c r="R201" s="187" t="str">
        <f>IFERROR(CONCATENATE(VLOOKUP(A201,GM_Table,12,FALSE)," ",(VLOOKUP(A201,GM_Table,13,FALSE))),"")</f>
        <v/>
      </c>
      <c r="S201" s="203"/>
      <c r="T201" s="203"/>
      <c r="U201" s="203"/>
      <c r="V201" s="203"/>
      <c r="W201" s="203"/>
      <c r="X201" s="203"/>
    </row>
    <row r="202" spans="1:24" s="204" customFormat="1" x14ac:dyDescent="0.25">
      <c r="A202" s="210" t="s">
        <v>1395</v>
      </c>
      <c r="B202" s="210" t="s">
        <v>427</v>
      </c>
      <c r="C202" s="210" t="s">
        <v>2213</v>
      </c>
      <c r="D202" s="211">
        <v>3.83</v>
      </c>
      <c r="E202" s="211">
        <v>2079.69</v>
      </c>
      <c r="F202" s="211">
        <v>2079.69</v>
      </c>
      <c r="G202" s="198">
        <v>0</v>
      </c>
      <c r="H202" s="199">
        <v>0</v>
      </c>
      <c r="I202" s="199">
        <v>0</v>
      </c>
      <c r="J202" s="186" t="b">
        <f>IF(ISBLANK(CertifiedCrop[[#This Row],[1. Identifiant interne d’exploitation agricole*]]),"",IF(ISERROR(MATCH(CertifiedCrop[[#This Row],[1. Identifiant interne d’exploitation agricole*]],GroupMember[1. Identifiant interne d’exploitation agricole*],0)),FALSE,TRUE))</f>
        <v>1</v>
      </c>
      <c r="K202" s="186" t="b">
        <f t="array" ref="K202">IF(ISBLANK(CertifiedCrop[[#This Row],[2. Produit agricole certifié*]]),"",IF(ISERROR(MATCH(1,(#REF!=CertifiedCrop[[#This Row],[2. Produit agricole certifié*]])*(#REF!=CertifiedCrop[[#This Row],[3. Variété**]]),0)),FALSE,TRUE))</f>
        <v>0</v>
      </c>
      <c r="L202" s="212" t="str">
        <f t="shared" si="15"/>
        <v/>
      </c>
      <c r="M202" s="212" t="str">
        <f t="shared" si="16"/>
        <v/>
      </c>
      <c r="N202" s="213" t="str">
        <f t="shared" si="17"/>
        <v/>
      </c>
      <c r="O202" s="214">
        <f t="shared" si="18"/>
        <v>543</v>
      </c>
      <c r="P202" s="214">
        <f t="shared" si="19"/>
        <v>543</v>
      </c>
      <c r="Q202" s="187" t="str">
        <f>IFERROR((VLOOKUP(A202,GM_Table,8,FALSE)-SUMIFS(D:D,A:A,A202,B:B,B202,C:C,C202)),"")</f>
        <v/>
      </c>
      <c r="R202" s="187" t="str">
        <f>IFERROR(CONCATENATE(VLOOKUP(A202,GM_Table,12,FALSE)," ",(VLOOKUP(A202,GM_Table,13,FALSE))),"")</f>
        <v/>
      </c>
      <c r="S202" s="203"/>
      <c r="T202" s="203"/>
      <c r="U202" s="203"/>
      <c r="V202" s="203"/>
      <c r="W202" s="203"/>
      <c r="X202" s="203"/>
    </row>
    <row r="203" spans="1:24" s="204" customFormat="1" x14ac:dyDescent="0.25">
      <c r="A203" s="210" t="s">
        <v>1398</v>
      </c>
      <c r="B203" s="210" t="s">
        <v>427</v>
      </c>
      <c r="C203" s="210" t="s">
        <v>2213</v>
      </c>
      <c r="D203" s="211">
        <v>6.25</v>
      </c>
      <c r="E203" s="211">
        <v>3393.75</v>
      </c>
      <c r="F203" s="211">
        <v>3393.75</v>
      </c>
      <c r="G203" s="198">
        <v>0</v>
      </c>
      <c r="H203" s="199">
        <v>0</v>
      </c>
      <c r="I203" s="199">
        <v>0</v>
      </c>
      <c r="J203" s="186" t="b">
        <f>IF(ISBLANK(CertifiedCrop[[#This Row],[1. Identifiant interne d’exploitation agricole*]]),"",IF(ISERROR(MATCH(CertifiedCrop[[#This Row],[1. Identifiant interne d’exploitation agricole*]],GroupMember[1. Identifiant interne d’exploitation agricole*],0)),FALSE,TRUE))</f>
        <v>1</v>
      </c>
      <c r="K203" s="186" t="b">
        <f t="array" ref="K203">IF(ISBLANK(CertifiedCrop[[#This Row],[2. Produit agricole certifié*]]),"",IF(ISERROR(MATCH(1,(#REF!=CertifiedCrop[[#This Row],[2. Produit agricole certifié*]])*(#REF!=CertifiedCrop[[#This Row],[3. Variété**]]),0)),FALSE,TRUE))</f>
        <v>0</v>
      </c>
      <c r="L203" s="212" t="str">
        <f t="shared" si="15"/>
        <v/>
      </c>
      <c r="M203" s="212" t="str">
        <f t="shared" si="16"/>
        <v/>
      </c>
      <c r="N203" s="213" t="str">
        <f t="shared" si="17"/>
        <v/>
      </c>
      <c r="O203" s="214">
        <f t="shared" si="18"/>
        <v>543</v>
      </c>
      <c r="P203" s="214">
        <f t="shared" si="19"/>
        <v>543</v>
      </c>
      <c r="Q203" s="187" t="str">
        <f>IFERROR((VLOOKUP(A203,GM_Table,8,FALSE)-SUMIFS(D:D,A:A,A203,B:B,B203,C:C,C203)),"")</f>
        <v/>
      </c>
      <c r="R203" s="187" t="str">
        <f>IFERROR(CONCATENATE(VLOOKUP(A203,GM_Table,12,FALSE)," ",(VLOOKUP(A203,GM_Table,13,FALSE))),"")</f>
        <v/>
      </c>
      <c r="S203" s="203"/>
      <c r="T203" s="203"/>
      <c r="U203" s="203"/>
      <c r="V203" s="203"/>
      <c r="W203" s="203"/>
      <c r="X203" s="203"/>
    </row>
    <row r="204" spans="1:24" s="204" customFormat="1" x14ac:dyDescent="0.25">
      <c r="A204" s="210" t="s">
        <v>1401</v>
      </c>
      <c r="B204" s="210" t="s">
        <v>427</v>
      </c>
      <c r="C204" s="210" t="s">
        <v>2213</v>
      </c>
      <c r="D204" s="211">
        <v>4</v>
      </c>
      <c r="E204" s="211">
        <v>2172</v>
      </c>
      <c r="F204" s="211">
        <v>2172</v>
      </c>
      <c r="G204" s="198">
        <v>0</v>
      </c>
      <c r="H204" s="199">
        <v>0</v>
      </c>
      <c r="I204" s="199">
        <v>0</v>
      </c>
      <c r="J204" s="186" t="b">
        <f>IF(ISBLANK(CertifiedCrop[[#This Row],[1. Identifiant interne d’exploitation agricole*]]),"",IF(ISERROR(MATCH(CertifiedCrop[[#This Row],[1. Identifiant interne d’exploitation agricole*]],GroupMember[1. Identifiant interne d’exploitation agricole*],0)),FALSE,TRUE))</f>
        <v>1</v>
      </c>
      <c r="K204" s="186" t="b">
        <f t="array" ref="K204">IF(ISBLANK(CertifiedCrop[[#This Row],[2. Produit agricole certifié*]]),"",IF(ISERROR(MATCH(1,(#REF!=CertifiedCrop[[#This Row],[2. Produit agricole certifié*]])*(#REF!=CertifiedCrop[[#This Row],[3. Variété**]]),0)),FALSE,TRUE))</f>
        <v>0</v>
      </c>
      <c r="L204" s="212" t="str">
        <f t="shared" si="15"/>
        <v/>
      </c>
      <c r="M204" s="212" t="str">
        <f t="shared" si="16"/>
        <v/>
      </c>
      <c r="N204" s="213" t="str">
        <f t="shared" si="17"/>
        <v/>
      </c>
      <c r="O204" s="214">
        <f t="shared" si="18"/>
        <v>543</v>
      </c>
      <c r="P204" s="214">
        <f t="shared" si="19"/>
        <v>543</v>
      </c>
      <c r="Q204" s="187" t="str">
        <f>IFERROR((VLOOKUP(A204,GM_Table,8,FALSE)-SUMIFS(D:D,A:A,A204,B:B,B204,C:C,C204)),"")</f>
        <v/>
      </c>
      <c r="R204" s="187" t="str">
        <f>IFERROR(CONCATENATE(VLOOKUP(A204,GM_Table,12,FALSE)," ",(VLOOKUP(A204,GM_Table,13,FALSE))),"")</f>
        <v/>
      </c>
      <c r="S204" s="203"/>
      <c r="T204" s="203"/>
      <c r="U204" s="203"/>
      <c r="V204" s="203"/>
      <c r="W204" s="203"/>
      <c r="X204" s="203"/>
    </row>
    <row r="205" spans="1:24" s="204" customFormat="1" x14ac:dyDescent="0.25">
      <c r="A205" s="210" t="s">
        <v>1404</v>
      </c>
      <c r="B205" s="210" t="s">
        <v>427</v>
      </c>
      <c r="C205" s="210" t="s">
        <v>2213</v>
      </c>
      <c r="D205" s="211">
        <v>3.0190000000000001</v>
      </c>
      <c r="E205" s="211">
        <v>1639.317</v>
      </c>
      <c r="F205" s="211">
        <v>1639.317</v>
      </c>
      <c r="G205" s="198">
        <v>0</v>
      </c>
      <c r="H205" s="199">
        <v>0</v>
      </c>
      <c r="I205" s="199">
        <v>0</v>
      </c>
      <c r="J205" s="186" t="b">
        <f>IF(ISBLANK(CertifiedCrop[[#This Row],[1. Identifiant interne d’exploitation agricole*]]),"",IF(ISERROR(MATCH(CertifiedCrop[[#This Row],[1. Identifiant interne d’exploitation agricole*]],GroupMember[1. Identifiant interne d’exploitation agricole*],0)),FALSE,TRUE))</f>
        <v>1</v>
      </c>
      <c r="K205" s="186" t="b">
        <f t="array" ref="K205">IF(ISBLANK(CertifiedCrop[[#This Row],[2. Produit agricole certifié*]]),"",IF(ISERROR(MATCH(1,(#REF!=CertifiedCrop[[#This Row],[2. Produit agricole certifié*]])*(#REF!=CertifiedCrop[[#This Row],[3. Variété**]]),0)),FALSE,TRUE))</f>
        <v>0</v>
      </c>
      <c r="L205" s="212" t="str">
        <f t="shared" si="15"/>
        <v/>
      </c>
      <c r="M205" s="212" t="str">
        <f t="shared" si="16"/>
        <v/>
      </c>
      <c r="N205" s="213" t="str">
        <f t="shared" si="17"/>
        <v/>
      </c>
      <c r="O205" s="214">
        <f t="shared" si="18"/>
        <v>543</v>
      </c>
      <c r="P205" s="214">
        <f t="shared" si="19"/>
        <v>543</v>
      </c>
      <c r="Q205" s="187" t="str">
        <f>IFERROR((VLOOKUP(A205,GM_Table,8,FALSE)-SUMIFS(D:D,A:A,A205,B:B,B205,C:C,C205)),"")</f>
        <v/>
      </c>
      <c r="R205" s="187" t="str">
        <f>IFERROR(CONCATENATE(VLOOKUP(A205,GM_Table,12,FALSE)," ",(VLOOKUP(A205,GM_Table,13,FALSE))),"")</f>
        <v/>
      </c>
      <c r="S205" s="203"/>
      <c r="T205" s="203"/>
      <c r="U205" s="203"/>
      <c r="V205" s="203"/>
      <c r="W205" s="203"/>
      <c r="X205" s="203"/>
    </row>
    <row r="206" spans="1:24" s="204" customFormat="1" x14ac:dyDescent="0.25">
      <c r="A206" s="210" t="s">
        <v>1408</v>
      </c>
      <c r="B206" s="210" t="s">
        <v>427</v>
      </c>
      <c r="C206" s="210" t="s">
        <v>2213</v>
      </c>
      <c r="D206" s="211">
        <v>5.2799999999999994</v>
      </c>
      <c r="E206" s="211">
        <v>2867.0399999999995</v>
      </c>
      <c r="F206" s="211">
        <v>2867.0399999999995</v>
      </c>
      <c r="G206" s="198">
        <v>0</v>
      </c>
      <c r="H206" s="199">
        <v>0</v>
      </c>
      <c r="I206" s="199">
        <v>0</v>
      </c>
      <c r="J206" s="186" t="b">
        <f>IF(ISBLANK(CertifiedCrop[[#This Row],[1. Identifiant interne d’exploitation agricole*]]),"",IF(ISERROR(MATCH(CertifiedCrop[[#This Row],[1. Identifiant interne d’exploitation agricole*]],GroupMember[1. Identifiant interne d’exploitation agricole*],0)),FALSE,TRUE))</f>
        <v>1</v>
      </c>
      <c r="K206" s="186" t="b">
        <f t="array" ref="K206">IF(ISBLANK(CertifiedCrop[[#This Row],[2. Produit agricole certifié*]]),"",IF(ISERROR(MATCH(1,(#REF!=CertifiedCrop[[#This Row],[2. Produit agricole certifié*]])*(#REF!=CertifiedCrop[[#This Row],[3. Variété**]]),0)),FALSE,TRUE))</f>
        <v>0</v>
      </c>
      <c r="L206" s="212" t="str">
        <f t="shared" si="15"/>
        <v/>
      </c>
      <c r="M206" s="212" t="str">
        <f t="shared" si="16"/>
        <v/>
      </c>
      <c r="N206" s="213" t="str">
        <f t="shared" si="17"/>
        <v/>
      </c>
      <c r="O206" s="214">
        <f t="shared" si="18"/>
        <v>543</v>
      </c>
      <c r="P206" s="214">
        <f t="shared" si="19"/>
        <v>543</v>
      </c>
      <c r="Q206" s="187" t="str">
        <f>IFERROR((VLOOKUP(A206,GM_Table,8,FALSE)-SUMIFS(D:D,A:A,A206,B:B,B206,C:C,C206)),"")</f>
        <v/>
      </c>
      <c r="R206" s="187" t="str">
        <f>IFERROR(CONCATENATE(VLOOKUP(A206,GM_Table,12,FALSE)," ",(VLOOKUP(A206,GM_Table,13,FALSE))),"")</f>
        <v/>
      </c>
      <c r="S206" s="203"/>
      <c r="T206" s="203"/>
      <c r="U206" s="203"/>
      <c r="V206" s="203"/>
      <c r="W206" s="203"/>
      <c r="X206" s="203"/>
    </row>
    <row r="207" spans="1:24" s="204" customFormat="1" x14ac:dyDescent="0.25">
      <c r="A207" s="210" t="s">
        <v>1411</v>
      </c>
      <c r="B207" s="210" t="s">
        <v>427</v>
      </c>
      <c r="C207" s="210" t="s">
        <v>2213</v>
      </c>
      <c r="D207" s="211">
        <v>2.59</v>
      </c>
      <c r="E207" s="211">
        <v>1406.37</v>
      </c>
      <c r="F207" s="211">
        <v>1406.37</v>
      </c>
      <c r="G207" s="198">
        <v>0</v>
      </c>
      <c r="H207" s="199">
        <v>0</v>
      </c>
      <c r="I207" s="199">
        <v>0</v>
      </c>
      <c r="J207" s="186" t="b">
        <f>IF(ISBLANK(CertifiedCrop[[#This Row],[1. Identifiant interne d’exploitation agricole*]]),"",IF(ISERROR(MATCH(CertifiedCrop[[#This Row],[1. Identifiant interne d’exploitation agricole*]],GroupMember[1. Identifiant interne d’exploitation agricole*],0)),FALSE,TRUE))</f>
        <v>1</v>
      </c>
      <c r="K207" s="186" t="b">
        <f t="array" ref="K207">IF(ISBLANK(CertifiedCrop[[#This Row],[2. Produit agricole certifié*]]),"",IF(ISERROR(MATCH(1,(#REF!=CertifiedCrop[[#This Row],[2. Produit agricole certifié*]])*(#REF!=CertifiedCrop[[#This Row],[3. Variété**]]),0)),FALSE,TRUE))</f>
        <v>0</v>
      </c>
      <c r="L207" s="212" t="str">
        <f t="shared" si="15"/>
        <v/>
      </c>
      <c r="M207" s="212" t="str">
        <f t="shared" si="16"/>
        <v/>
      </c>
      <c r="N207" s="213" t="str">
        <f t="shared" si="17"/>
        <v/>
      </c>
      <c r="O207" s="214">
        <f t="shared" si="18"/>
        <v>543</v>
      </c>
      <c r="P207" s="214">
        <f t="shared" si="19"/>
        <v>543</v>
      </c>
      <c r="Q207" s="187" t="str">
        <f>IFERROR((VLOOKUP(A207,GM_Table,8,FALSE)-SUMIFS(D:D,A:A,A207,B:B,B207,C:C,C207)),"")</f>
        <v/>
      </c>
      <c r="R207" s="187" t="str">
        <f>IFERROR(CONCATENATE(VLOOKUP(A207,GM_Table,12,FALSE)," ",(VLOOKUP(A207,GM_Table,13,FALSE))),"")</f>
        <v/>
      </c>
      <c r="S207" s="203"/>
      <c r="T207" s="203"/>
      <c r="U207" s="203"/>
      <c r="V207" s="203"/>
      <c r="W207" s="203"/>
      <c r="X207" s="203"/>
    </row>
    <row r="208" spans="1:24" s="204" customFormat="1" x14ac:dyDescent="0.25">
      <c r="A208" s="210" t="s">
        <v>1413</v>
      </c>
      <c r="B208" s="210" t="s">
        <v>427</v>
      </c>
      <c r="C208" s="210" t="s">
        <v>2213</v>
      </c>
      <c r="D208" s="211">
        <v>4.5410000000000004</v>
      </c>
      <c r="E208" s="211">
        <v>2465.7630000000004</v>
      </c>
      <c r="F208" s="211">
        <v>2465.7630000000004</v>
      </c>
      <c r="G208" s="198">
        <v>0</v>
      </c>
      <c r="H208" s="199">
        <v>0</v>
      </c>
      <c r="I208" s="199">
        <v>0</v>
      </c>
      <c r="J208" s="186" t="b">
        <f>IF(ISBLANK(CertifiedCrop[[#This Row],[1. Identifiant interne d’exploitation agricole*]]),"",IF(ISERROR(MATCH(CertifiedCrop[[#This Row],[1. Identifiant interne d’exploitation agricole*]],GroupMember[1. Identifiant interne d’exploitation agricole*],0)),FALSE,TRUE))</f>
        <v>1</v>
      </c>
      <c r="K208" s="186" t="b">
        <f t="array" ref="K208">IF(ISBLANK(CertifiedCrop[[#This Row],[2. Produit agricole certifié*]]),"",IF(ISERROR(MATCH(1,(#REF!=CertifiedCrop[[#This Row],[2. Produit agricole certifié*]])*(#REF!=CertifiedCrop[[#This Row],[3. Variété**]]),0)),FALSE,TRUE))</f>
        <v>0</v>
      </c>
      <c r="L208" s="212" t="str">
        <f t="shared" si="15"/>
        <v/>
      </c>
      <c r="M208" s="212" t="str">
        <f t="shared" si="16"/>
        <v/>
      </c>
      <c r="N208" s="213" t="str">
        <f t="shared" si="17"/>
        <v/>
      </c>
      <c r="O208" s="214">
        <f t="shared" si="18"/>
        <v>543</v>
      </c>
      <c r="P208" s="214">
        <f t="shared" si="19"/>
        <v>543</v>
      </c>
      <c r="Q208" s="187" t="str">
        <f>IFERROR((VLOOKUP(A208,GM_Table,8,FALSE)-SUMIFS(D:D,A:A,A208,B:B,B208,C:C,C208)),"")</f>
        <v/>
      </c>
      <c r="R208" s="187" t="str">
        <f>IFERROR(CONCATENATE(VLOOKUP(A208,GM_Table,12,FALSE)," ",(VLOOKUP(A208,GM_Table,13,FALSE))),"")</f>
        <v/>
      </c>
      <c r="S208" s="203"/>
      <c r="T208" s="203"/>
      <c r="U208" s="203"/>
      <c r="V208" s="203"/>
      <c r="W208" s="203"/>
      <c r="X208" s="203"/>
    </row>
    <row r="209" spans="1:24" s="204" customFormat="1" x14ac:dyDescent="0.25">
      <c r="A209" s="210" t="s">
        <v>1416</v>
      </c>
      <c r="B209" s="210" t="s">
        <v>427</v>
      </c>
      <c r="C209" s="210" t="s">
        <v>2213</v>
      </c>
      <c r="D209" s="211">
        <v>4.49</v>
      </c>
      <c r="E209" s="211">
        <v>2438.0700000000002</v>
      </c>
      <c r="F209" s="211">
        <v>2438.0700000000002</v>
      </c>
      <c r="G209" s="198">
        <v>0</v>
      </c>
      <c r="H209" s="199">
        <v>0</v>
      </c>
      <c r="I209" s="199">
        <v>0</v>
      </c>
      <c r="J209" s="186" t="b">
        <f>IF(ISBLANK(CertifiedCrop[[#This Row],[1. Identifiant interne d’exploitation agricole*]]),"",IF(ISERROR(MATCH(CertifiedCrop[[#This Row],[1. Identifiant interne d’exploitation agricole*]],GroupMember[1. Identifiant interne d’exploitation agricole*],0)),FALSE,TRUE))</f>
        <v>1</v>
      </c>
      <c r="K209" s="186" t="b">
        <f t="array" ref="K209">IF(ISBLANK(CertifiedCrop[[#This Row],[2. Produit agricole certifié*]]),"",IF(ISERROR(MATCH(1,(#REF!=CertifiedCrop[[#This Row],[2. Produit agricole certifié*]])*(#REF!=CertifiedCrop[[#This Row],[3. Variété**]]),0)),FALSE,TRUE))</f>
        <v>0</v>
      </c>
      <c r="L209" s="212" t="str">
        <f t="shared" si="15"/>
        <v/>
      </c>
      <c r="M209" s="212" t="str">
        <f t="shared" si="16"/>
        <v/>
      </c>
      <c r="N209" s="213" t="str">
        <f t="shared" si="17"/>
        <v/>
      </c>
      <c r="O209" s="214">
        <f t="shared" si="18"/>
        <v>543</v>
      </c>
      <c r="P209" s="214">
        <f t="shared" si="19"/>
        <v>543</v>
      </c>
      <c r="Q209" s="187" t="str">
        <f>IFERROR((VLOOKUP(A209,GM_Table,8,FALSE)-SUMIFS(D:D,A:A,A209,B:B,B209,C:C,C209)),"")</f>
        <v/>
      </c>
      <c r="R209" s="187" t="str">
        <f>IFERROR(CONCATENATE(VLOOKUP(A209,GM_Table,12,FALSE)," ",(VLOOKUP(A209,GM_Table,13,FALSE))),"")</f>
        <v/>
      </c>
      <c r="S209" s="203"/>
      <c r="T209" s="203"/>
      <c r="U209" s="203"/>
      <c r="V209" s="203"/>
      <c r="W209" s="203"/>
      <c r="X209" s="203"/>
    </row>
    <row r="210" spans="1:24" s="204" customFormat="1" x14ac:dyDescent="0.25">
      <c r="A210" s="210" t="s">
        <v>1419</v>
      </c>
      <c r="B210" s="210" t="s">
        <v>427</v>
      </c>
      <c r="C210" s="210" t="s">
        <v>2213</v>
      </c>
      <c r="D210" s="211">
        <v>3.8</v>
      </c>
      <c r="E210" s="211">
        <v>2063.4</v>
      </c>
      <c r="F210" s="211">
        <v>2063.4</v>
      </c>
      <c r="G210" s="198">
        <v>0</v>
      </c>
      <c r="H210" s="199">
        <v>0</v>
      </c>
      <c r="I210" s="199">
        <v>0</v>
      </c>
      <c r="J210" s="186" t="b">
        <f>IF(ISBLANK(CertifiedCrop[[#This Row],[1. Identifiant interne d’exploitation agricole*]]),"",IF(ISERROR(MATCH(CertifiedCrop[[#This Row],[1. Identifiant interne d’exploitation agricole*]],GroupMember[1. Identifiant interne d’exploitation agricole*],0)),FALSE,TRUE))</f>
        <v>1</v>
      </c>
      <c r="K210" s="186" t="b">
        <f t="array" ref="K210">IF(ISBLANK(CertifiedCrop[[#This Row],[2. Produit agricole certifié*]]),"",IF(ISERROR(MATCH(1,(#REF!=CertifiedCrop[[#This Row],[2. Produit agricole certifié*]])*(#REF!=CertifiedCrop[[#This Row],[3. Variété**]]),0)),FALSE,TRUE))</f>
        <v>0</v>
      </c>
      <c r="L210" s="212" t="str">
        <f t="shared" si="15"/>
        <v/>
      </c>
      <c r="M210" s="212" t="str">
        <f t="shared" si="16"/>
        <v/>
      </c>
      <c r="N210" s="213" t="str">
        <f t="shared" si="17"/>
        <v/>
      </c>
      <c r="O210" s="214">
        <f t="shared" si="18"/>
        <v>543</v>
      </c>
      <c r="P210" s="214">
        <f t="shared" si="19"/>
        <v>543</v>
      </c>
      <c r="Q210" s="187" t="str">
        <f>IFERROR((VLOOKUP(A210,GM_Table,8,FALSE)-SUMIFS(D:D,A:A,A210,B:B,B210,C:C,C210)),"")</f>
        <v/>
      </c>
      <c r="R210" s="187" t="str">
        <f>IFERROR(CONCATENATE(VLOOKUP(A210,GM_Table,12,FALSE)," ",(VLOOKUP(A210,GM_Table,13,FALSE))),"")</f>
        <v/>
      </c>
      <c r="S210" s="203"/>
      <c r="T210" s="203"/>
      <c r="U210" s="203"/>
      <c r="V210" s="203"/>
      <c r="W210" s="203"/>
      <c r="X210" s="203"/>
    </row>
    <row r="211" spans="1:24" s="204" customFormat="1" x14ac:dyDescent="0.25">
      <c r="A211" s="210" t="s">
        <v>1422</v>
      </c>
      <c r="B211" s="210" t="s">
        <v>427</v>
      </c>
      <c r="C211" s="210" t="s">
        <v>2213</v>
      </c>
      <c r="D211" s="211">
        <v>4.84</v>
      </c>
      <c r="E211" s="211">
        <v>2628.12</v>
      </c>
      <c r="F211" s="211">
        <v>2628.12</v>
      </c>
      <c r="G211" s="198">
        <v>0</v>
      </c>
      <c r="H211" s="199">
        <v>0</v>
      </c>
      <c r="I211" s="199">
        <v>0</v>
      </c>
      <c r="J211" s="186" t="b">
        <f>IF(ISBLANK(CertifiedCrop[[#This Row],[1. Identifiant interne d’exploitation agricole*]]),"",IF(ISERROR(MATCH(CertifiedCrop[[#This Row],[1. Identifiant interne d’exploitation agricole*]],GroupMember[1. Identifiant interne d’exploitation agricole*],0)),FALSE,TRUE))</f>
        <v>1</v>
      </c>
      <c r="K211" s="186" t="b">
        <f t="array" ref="K211">IF(ISBLANK(CertifiedCrop[[#This Row],[2. Produit agricole certifié*]]),"",IF(ISERROR(MATCH(1,(#REF!=CertifiedCrop[[#This Row],[2. Produit agricole certifié*]])*(#REF!=CertifiedCrop[[#This Row],[3. Variété**]]),0)),FALSE,TRUE))</f>
        <v>0</v>
      </c>
      <c r="L211" s="212" t="str">
        <f t="shared" si="15"/>
        <v/>
      </c>
      <c r="M211" s="212" t="str">
        <f t="shared" si="16"/>
        <v/>
      </c>
      <c r="N211" s="213" t="str">
        <f t="shared" si="17"/>
        <v/>
      </c>
      <c r="O211" s="214">
        <f t="shared" si="18"/>
        <v>543</v>
      </c>
      <c r="P211" s="214">
        <f t="shared" si="19"/>
        <v>543</v>
      </c>
      <c r="Q211" s="187" t="str">
        <f>IFERROR((VLOOKUP(A211,GM_Table,8,FALSE)-SUMIFS(D:D,A:A,A211,B:B,B211,C:C,C211)),"")</f>
        <v/>
      </c>
      <c r="R211" s="187" t="str">
        <f>IFERROR(CONCATENATE(VLOOKUP(A211,GM_Table,12,FALSE)," ",(VLOOKUP(A211,GM_Table,13,FALSE))),"")</f>
        <v/>
      </c>
      <c r="S211" s="203"/>
      <c r="T211" s="203"/>
      <c r="U211" s="203"/>
      <c r="V211" s="203"/>
      <c r="W211" s="203"/>
      <c r="X211" s="203"/>
    </row>
    <row r="212" spans="1:24" s="204" customFormat="1" x14ac:dyDescent="0.25">
      <c r="A212" s="210" t="s">
        <v>1426</v>
      </c>
      <c r="B212" s="210" t="s">
        <v>427</v>
      </c>
      <c r="C212" s="210" t="s">
        <v>2213</v>
      </c>
      <c r="D212" s="211">
        <v>3.3899999999999997</v>
      </c>
      <c r="E212" s="211">
        <v>1840.7699999999998</v>
      </c>
      <c r="F212" s="211">
        <v>1840.7699999999998</v>
      </c>
      <c r="G212" s="198">
        <v>0</v>
      </c>
      <c r="H212" s="199">
        <v>0</v>
      </c>
      <c r="I212" s="199">
        <v>0</v>
      </c>
      <c r="J212" s="186" t="b">
        <f>IF(ISBLANK(CertifiedCrop[[#This Row],[1. Identifiant interne d’exploitation agricole*]]),"",IF(ISERROR(MATCH(CertifiedCrop[[#This Row],[1. Identifiant interne d’exploitation agricole*]],GroupMember[1. Identifiant interne d’exploitation agricole*],0)),FALSE,TRUE))</f>
        <v>1</v>
      </c>
      <c r="K212" s="186" t="b">
        <f t="array" ref="K212">IF(ISBLANK(CertifiedCrop[[#This Row],[2. Produit agricole certifié*]]),"",IF(ISERROR(MATCH(1,(#REF!=CertifiedCrop[[#This Row],[2. Produit agricole certifié*]])*(#REF!=CertifiedCrop[[#This Row],[3. Variété**]]),0)),FALSE,TRUE))</f>
        <v>0</v>
      </c>
      <c r="L212" s="212" t="str">
        <f t="shared" si="15"/>
        <v/>
      </c>
      <c r="M212" s="212" t="str">
        <f t="shared" si="16"/>
        <v/>
      </c>
      <c r="N212" s="213" t="str">
        <f t="shared" si="17"/>
        <v/>
      </c>
      <c r="O212" s="214">
        <f t="shared" si="18"/>
        <v>543</v>
      </c>
      <c r="P212" s="214">
        <f t="shared" si="19"/>
        <v>543</v>
      </c>
      <c r="Q212" s="187" t="str">
        <f>IFERROR((VLOOKUP(A212,GM_Table,8,FALSE)-SUMIFS(D:D,A:A,A212,B:B,B212,C:C,C212)),"")</f>
        <v/>
      </c>
      <c r="R212" s="187" t="str">
        <f>IFERROR(CONCATENATE(VLOOKUP(A212,GM_Table,12,FALSE)," ",(VLOOKUP(A212,GM_Table,13,FALSE))),"")</f>
        <v/>
      </c>
      <c r="S212" s="203"/>
      <c r="T212" s="203"/>
      <c r="U212" s="203"/>
      <c r="V212" s="203"/>
      <c r="W212" s="203"/>
      <c r="X212" s="203"/>
    </row>
    <row r="213" spans="1:24" s="204" customFormat="1" x14ac:dyDescent="0.25">
      <c r="A213" s="210" t="s">
        <v>1429</v>
      </c>
      <c r="B213" s="210" t="s">
        <v>427</v>
      </c>
      <c r="C213" s="210" t="s">
        <v>2213</v>
      </c>
      <c r="D213" s="211">
        <v>3.8200000000000003</v>
      </c>
      <c r="E213" s="211">
        <v>2074.2600000000002</v>
      </c>
      <c r="F213" s="211">
        <v>2074.2600000000002</v>
      </c>
      <c r="G213" s="198">
        <v>0</v>
      </c>
      <c r="H213" s="199">
        <v>0</v>
      </c>
      <c r="I213" s="199">
        <v>0</v>
      </c>
      <c r="J213" s="186" t="b">
        <f>IF(ISBLANK(CertifiedCrop[[#This Row],[1. Identifiant interne d’exploitation agricole*]]),"",IF(ISERROR(MATCH(CertifiedCrop[[#This Row],[1. Identifiant interne d’exploitation agricole*]],GroupMember[1. Identifiant interne d’exploitation agricole*],0)),FALSE,TRUE))</f>
        <v>1</v>
      </c>
      <c r="K213" s="186" t="b">
        <f t="array" ref="K213">IF(ISBLANK(CertifiedCrop[[#This Row],[2. Produit agricole certifié*]]),"",IF(ISERROR(MATCH(1,(#REF!=CertifiedCrop[[#This Row],[2. Produit agricole certifié*]])*(#REF!=CertifiedCrop[[#This Row],[3. Variété**]]),0)),FALSE,TRUE))</f>
        <v>0</v>
      </c>
      <c r="L213" s="212" t="str">
        <f t="shared" si="15"/>
        <v/>
      </c>
      <c r="M213" s="212" t="str">
        <f t="shared" si="16"/>
        <v/>
      </c>
      <c r="N213" s="213" t="str">
        <f t="shared" si="17"/>
        <v/>
      </c>
      <c r="O213" s="214">
        <f t="shared" si="18"/>
        <v>543</v>
      </c>
      <c r="P213" s="214">
        <f t="shared" si="19"/>
        <v>543</v>
      </c>
      <c r="Q213" s="187" t="str">
        <f>IFERROR((VLOOKUP(A213,GM_Table,8,FALSE)-SUMIFS(D:D,A:A,A213,B:B,B213,C:C,C213)),"")</f>
        <v/>
      </c>
      <c r="R213" s="187" t="str">
        <f>IFERROR(CONCATENATE(VLOOKUP(A213,GM_Table,12,FALSE)," ",(VLOOKUP(A213,GM_Table,13,FALSE))),"")</f>
        <v/>
      </c>
      <c r="S213" s="203"/>
      <c r="T213" s="203"/>
      <c r="U213" s="203"/>
      <c r="V213" s="203"/>
      <c r="W213" s="203"/>
      <c r="X213" s="203"/>
    </row>
    <row r="214" spans="1:24" s="204" customFormat="1" x14ac:dyDescent="0.25">
      <c r="A214" s="210" t="s">
        <v>1431</v>
      </c>
      <c r="B214" s="210" t="s">
        <v>427</v>
      </c>
      <c r="C214" s="210" t="s">
        <v>2213</v>
      </c>
      <c r="D214" s="211">
        <v>4.83</v>
      </c>
      <c r="E214" s="211">
        <v>2622.69</v>
      </c>
      <c r="F214" s="211">
        <v>2622.69</v>
      </c>
      <c r="G214" s="198">
        <v>0</v>
      </c>
      <c r="H214" s="199">
        <v>0</v>
      </c>
      <c r="I214" s="199">
        <v>0</v>
      </c>
      <c r="J214" s="186" t="b">
        <f>IF(ISBLANK(CertifiedCrop[[#This Row],[1. Identifiant interne d’exploitation agricole*]]),"",IF(ISERROR(MATCH(CertifiedCrop[[#This Row],[1. Identifiant interne d’exploitation agricole*]],GroupMember[1. Identifiant interne d’exploitation agricole*],0)),FALSE,TRUE))</f>
        <v>1</v>
      </c>
      <c r="K214" s="186" t="b">
        <f t="array" ref="K214">IF(ISBLANK(CertifiedCrop[[#This Row],[2. Produit agricole certifié*]]),"",IF(ISERROR(MATCH(1,(#REF!=CertifiedCrop[[#This Row],[2. Produit agricole certifié*]])*(#REF!=CertifiedCrop[[#This Row],[3. Variété**]]),0)),FALSE,TRUE))</f>
        <v>0</v>
      </c>
      <c r="L214" s="212" t="str">
        <f t="shared" si="15"/>
        <v/>
      </c>
      <c r="M214" s="212" t="str">
        <f t="shared" si="16"/>
        <v/>
      </c>
      <c r="N214" s="213" t="str">
        <f t="shared" si="17"/>
        <v/>
      </c>
      <c r="O214" s="214">
        <f t="shared" si="18"/>
        <v>543</v>
      </c>
      <c r="P214" s="214">
        <f t="shared" si="19"/>
        <v>543</v>
      </c>
      <c r="Q214" s="187" t="str">
        <f>IFERROR((VLOOKUP(A214,GM_Table,8,FALSE)-SUMIFS(D:D,A:A,A214,B:B,B214,C:C,C214)),"")</f>
        <v/>
      </c>
      <c r="R214" s="187" t="str">
        <f>IFERROR(CONCATENATE(VLOOKUP(A214,GM_Table,12,FALSE)," ",(VLOOKUP(A214,GM_Table,13,FALSE))),"")</f>
        <v/>
      </c>
      <c r="S214" s="203"/>
      <c r="T214" s="203"/>
      <c r="U214" s="203"/>
      <c r="V214" s="203"/>
      <c r="W214" s="203"/>
      <c r="X214" s="203"/>
    </row>
    <row r="215" spans="1:24" s="204" customFormat="1" x14ac:dyDescent="0.25">
      <c r="A215" s="210" t="s">
        <v>1435</v>
      </c>
      <c r="B215" s="210" t="s">
        <v>427</v>
      </c>
      <c r="C215" s="210" t="s">
        <v>2213</v>
      </c>
      <c r="D215" s="211">
        <v>2.95</v>
      </c>
      <c r="E215" s="211">
        <v>1601.8500000000001</v>
      </c>
      <c r="F215" s="211">
        <v>1601.8500000000001</v>
      </c>
      <c r="G215" s="198">
        <v>0</v>
      </c>
      <c r="H215" s="199">
        <v>0</v>
      </c>
      <c r="I215" s="199">
        <v>0</v>
      </c>
      <c r="J215" s="186" t="b">
        <f>IF(ISBLANK(CertifiedCrop[[#This Row],[1. Identifiant interne d’exploitation agricole*]]),"",IF(ISERROR(MATCH(CertifiedCrop[[#This Row],[1. Identifiant interne d’exploitation agricole*]],GroupMember[1. Identifiant interne d’exploitation agricole*],0)),FALSE,TRUE))</f>
        <v>1</v>
      </c>
      <c r="K215" s="186" t="b">
        <f t="array" ref="K215">IF(ISBLANK(CertifiedCrop[[#This Row],[2. Produit agricole certifié*]]),"",IF(ISERROR(MATCH(1,(#REF!=CertifiedCrop[[#This Row],[2. Produit agricole certifié*]])*(#REF!=CertifiedCrop[[#This Row],[3. Variété**]]),0)),FALSE,TRUE))</f>
        <v>0</v>
      </c>
      <c r="L215" s="212" t="str">
        <f t="shared" si="15"/>
        <v/>
      </c>
      <c r="M215" s="212" t="str">
        <f t="shared" si="16"/>
        <v/>
      </c>
      <c r="N215" s="213" t="str">
        <f t="shared" si="17"/>
        <v/>
      </c>
      <c r="O215" s="214">
        <f t="shared" si="18"/>
        <v>543</v>
      </c>
      <c r="P215" s="214">
        <f t="shared" si="19"/>
        <v>543</v>
      </c>
      <c r="Q215" s="187" t="str">
        <f>IFERROR((VLOOKUP(A215,GM_Table,8,FALSE)-SUMIFS(D:D,A:A,A215,B:B,B215,C:C,C215)),"")</f>
        <v/>
      </c>
      <c r="R215" s="187" t="str">
        <f>IFERROR(CONCATENATE(VLOOKUP(A215,GM_Table,12,FALSE)," ",(VLOOKUP(A215,GM_Table,13,FALSE))),"")</f>
        <v/>
      </c>
      <c r="S215" s="203"/>
      <c r="T215" s="203"/>
      <c r="U215" s="203"/>
      <c r="V215" s="203"/>
      <c r="W215" s="203"/>
      <c r="X215" s="203"/>
    </row>
    <row r="216" spans="1:24" s="204" customFormat="1" x14ac:dyDescent="0.25">
      <c r="A216" s="210" t="s">
        <v>1438</v>
      </c>
      <c r="B216" s="210" t="s">
        <v>427</v>
      </c>
      <c r="C216" s="210" t="s">
        <v>2213</v>
      </c>
      <c r="D216" s="211">
        <v>3.3899999999999997</v>
      </c>
      <c r="E216" s="211">
        <v>1840.7699999999998</v>
      </c>
      <c r="F216" s="211">
        <v>1840.7699999999998</v>
      </c>
      <c r="G216" s="198">
        <v>0</v>
      </c>
      <c r="H216" s="199">
        <v>0</v>
      </c>
      <c r="I216" s="199">
        <v>0</v>
      </c>
      <c r="J216" s="186" t="b">
        <f>IF(ISBLANK(CertifiedCrop[[#This Row],[1. Identifiant interne d’exploitation agricole*]]),"",IF(ISERROR(MATCH(CertifiedCrop[[#This Row],[1. Identifiant interne d’exploitation agricole*]],GroupMember[1. Identifiant interne d’exploitation agricole*],0)),FALSE,TRUE))</f>
        <v>1</v>
      </c>
      <c r="K216" s="186" t="b">
        <f t="array" ref="K216">IF(ISBLANK(CertifiedCrop[[#This Row],[2. Produit agricole certifié*]]),"",IF(ISERROR(MATCH(1,(#REF!=CertifiedCrop[[#This Row],[2. Produit agricole certifié*]])*(#REF!=CertifiedCrop[[#This Row],[3. Variété**]]),0)),FALSE,TRUE))</f>
        <v>0</v>
      </c>
      <c r="L216" s="212" t="str">
        <f t="shared" si="15"/>
        <v/>
      </c>
      <c r="M216" s="212" t="str">
        <f t="shared" si="16"/>
        <v/>
      </c>
      <c r="N216" s="213" t="str">
        <f t="shared" si="17"/>
        <v/>
      </c>
      <c r="O216" s="214">
        <f t="shared" si="18"/>
        <v>543</v>
      </c>
      <c r="P216" s="214">
        <f t="shared" si="19"/>
        <v>543</v>
      </c>
      <c r="Q216" s="187" t="str">
        <f>IFERROR((VLOOKUP(A216,GM_Table,8,FALSE)-SUMIFS(D:D,A:A,A216,B:B,B216,C:C,C216)),"")</f>
        <v/>
      </c>
      <c r="R216" s="187" t="str">
        <f>IFERROR(CONCATENATE(VLOOKUP(A216,GM_Table,12,FALSE)," ",(VLOOKUP(A216,GM_Table,13,FALSE))),"")</f>
        <v/>
      </c>
      <c r="S216" s="203"/>
      <c r="T216" s="203"/>
      <c r="U216" s="203"/>
      <c r="V216" s="203"/>
      <c r="W216" s="203"/>
      <c r="X216" s="203"/>
    </row>
    <row r="217" spans="1:24" s="204" customFormat="1" x14ac:dyDescent="0.25">
      <c r="A217" s="210" t="s">
        <v>1442</v>
      </c>
      <c r="B217" s="210" t="s">
        <v>427</v>
      </c>
      <c r="C217" s="210" t="s">
        <v>2213</v>
      </c>
      <c r="D217" s="211">
        <v>3.3600000000000003</v>
      </c>
      <c r="E217" s="211">
        <v>1824.4800000000002</v>
      </c>
      <c r="F217" s="211">
        <v>1824.4800000000002</v>
      </c>
      <c r="G217" s="198">
        <v>0</v>
      </c>
      <c r="H217" s="199">
        <v>0</v>
      </c>
      <c r="I217" s="199">
        <v>0</v>
      </c>
      <c r="J217" s="186" t="b">
        <f>IF(ISBLANK(CertifiedCrop[[#This Row],[1. Identifiant interne d’exploitation agricole*]]),"",IF(ISERROR(MATCH(CertifiedCrop[[#This Row],[1. Identifiant interne d’exploitation agricole*]],GroupMember[1. Identifiant interne d’exploitation agricole*],0)),FALSE,TRUE))</f>
        <v>1</v>
      </c>
      <c r="K217" s="186" t="b">
        <f t="array" ref="K217">IF(ISBLANK(CertifiedCrop[[#This Row],[2. Produit agricole certifié*]]),"",IF(ISERROR(MATCH(1,(#REF!=CertifiedCrop[[#This Row],[2. Produit agricole certifié*]])*(#REF!=CertifiedCrop[[#This Row],[3. Variété**]]),0)),FALSE,TRUE))</f>
        <v>0</v>
      </c>
      <c r="L217" s="212" t="str">
        <f t="shared" si="15"/>
        <v/>
      </c>
      <c r="M217" s="212" t="str">
        <f t="shared" si="16"/>
        <v/>
      </c>
      <c r="N217" s="213" t="str">
        <f t="shared" si="17"/>
        <v/>
      </c>
      <c r="O217" s="214">
        <f t="shared" si="18"/>
        <v>543</v>
      </c>
      <c r="P217" s="214">
        <f t="shared" si="19"/>
        <v>543</v>
      </c>
      <c r="Q217" s="187" t="str">
        <f>IFERROR((VLOOKUP(A217,GM_Table,8,FALSE)-SUMIFS(D:D,A:A,A217,B:B,B217,C:C,C217)),"")</f>
        <v/>
      </c>
      <c r="R217" s="187" t="str">
        <f>IFERROR(CONCATENATE(VLOOKUP(A217,GM_Table,12,FALSE)," ",(VLOOKUP(A217,GM_Table,13,FALSE))),"")</f>
        <v/>
      </c>
      <c r="S217" s="203"/>
      <c r="T217" s="203"/>
      <c r="U217" s="203"/>
      <c r="V217" s="203"/>
      <c r="W217" s="203"/>
      <c r="X217" s="203"/>
    </row>
    <row r="218" spans="1:24" s="204" customFormat="1" x14ac:dyDescent="0.25">
      <c r="A218" s="210" t="s">
        <v>1445</v>
      </c>
      <c r="B218" s="210" t="s">
        <v>427</v>
      </c>
      <c r="C218" s="210" t="s">
        <v>2213</v>
      </c>
      <c r="D218" s="211">
        <v>4.5609999999999999</v>
      </c>
      <c r="E218" s="211">
        <v>2476.623</v>
      </c>
      <c r="F218" s="211">
        <v>2476.623</v>
      </c>
      <c r="G218" s="198">
        <v>0</v>
      </c>
      <c r="H218" s="199">
        <v>0</v>
      </c>
      <c r="I218" s="199">
        <v>0</v>
      </c>
      <c r="J218" s="186" t="b">
        <f>IF(ISBLANK(CertifiedCrop[[#This Row],[1. Identifiant interne d’exploitation agricole*]]),"",IF(ISERROR(MATCH(CertifiedCrop[[#This Row],[1. Identifiant interne d’exploitation agricole*]],GroupMember[1. Identifiant interne d’exploitation agricole*],0)),FALSE,TRUE))</f>
        <v>1</v>
      </c>
      <c r="K218" s="186" t="b">
        <f t="array" ref="K218">IF(ISBLANK(CertifiedCrop[[#This Row],[2. Produit agricole certifié*]]),"",IF(ISERROR(MATCH(1,(#REF!=CertifiedCrop[[#This Row],[2. Produit agricole certifié*]])*(#REF!=CertifiedCrop[[#This Row],[3. Variété**]]),0)),FALSE,TRUE))</f>
        <v>0</v>
      </c>
      <c r="L218" s="212" t="str">
        <f t="shared" si="15"/>
        <v/>
      </c>
      <c r="M218" s="212" t="str">
        <f t="shared" si="16"/>
        <v/>
      </c>
      <c r="N218" s="213" t="str">
        <f t="shared" si="17"/>
        <v/>
      </c>
      <c r="O218" s="214">
        <f t="shared" si="18"/>
        <v>543</v>
      </c>
      <c r="P218" s="214">
        <f t="shared" si="19"/>
        <v>543</v>
      </c>
      <c r="Q218" s="187" t="str">
        <f>IFERROR((VLOOKUP(A218,GM_Table,8,FALSE)-SUMIFS(D:D,A:A,A218,B:B,B218,C:C,C218)),"")</f>
        <v/>
      </c>
      <c r="R218" s="187" t="str">
        <f>IFERROR(CONCATENATE(VLOOKUP(A218,GM_Table,12,FALSE)," ",(VLOOKUP(A218,GM_Table,13,FALSE))),"")</f>
        <v/>
      </c>
      <c r="S218" s="203"/>
      <c r="T218" s="203"/>
      <c r="U218" s="203"/>
      <c r="V218" s="203"/>
      <c r="W218" s="203"/>
      <c r="X218" s="203"/>
    </row>
    <row r="219" spans="1:24" s="204" customFormat="1" x14ac:dyDescent="0.25">
      <c r="A219" s="210" t="s">
        <v>1447</v>
      </c>
      <c r="B219" s="210" t="s">
        <v>427</v>
      </c>
      <c r="C219" s="210" t="s">
        <v>2213</v>
      </c>
      <c r="D219" s="211">
        <v>2.76</v>
      </c>
      <c r="E219" s="211">
        <v>1498.6799999999998</v>
      </c>
      <c r="F219" s="211">
        <v>1498.6799999999998</v>
      </c>
      <c r="G219" s="198">
        <v>0</v>
      </c>
      <c r="H219" s="199">
        <v>0</v>
      </c>
      <c r="I219" s="199">
        <v>0</v>
      </c>
      <c r="J219" s="186" t="b">
        <f>IF(ISBLANK(CertifiedCrop[[#This Row],[1. Identifiant interne d’exploitation agricole*]]),"",IF(ISERROR(MATCH(CertifiedCrop[[#This Row],[1. Identifiant interne d’exploitation agricole*]],GroupMember[1. Identifiant interne d’exploitation agricole*],0)),FALSE,TRUE))</f>
        <v>1</v>
      </c>
      <c r="K219" s="186" t="b">
        <f t="array" ref="K219">IF(ISBLANK(CertifiedCrop[[#This Row],[2. Produit agricole certifié*]]),"",IF(ISERROR(MATCH(1,(#REF!=CertifiedCrop[[#This Row],[2. Produit agricole certifié*]])*(#REF!=CertifiedCrop[[#This Row],[3. Variété**]]),0)),FALSE,TRUE))</f>
        <v>0</v>
      </c>
      <c r="L219" s="212" t="str">
        <f t="shared" si="15"/>
        <v/>
      </c>
      <c r="M219" s="212" t="str">
        <f t="shared" si="16"/>
        <v/>
      </c>
      <c r="N219" s="213" t="str">
        <f t="shared" si="17"/>
        <v/>
      </c>
      <c r="O219" s="214">
        <f t="shared" si="18"/>
        <v>543</v>
      </c>
      <c r="P219" s="214">
        <f t="shared" si="19"/>
        <v>543</v>
      </c>
      <c r="Q219" s="187" t="str">
        <f>IFERROR((VLOOKUP(A219,GM_Table,8,FALSE)-SUMIFS(D:D,A:A,A219,B:B,B219,C:C,C219)),"")</f>
        <v/>
      </c>
      <c r="R219" s="187" t="str">
        <f>IFERROR(CONCATENATE(VLOOKUP(A219,GM_Table,12,FALSE)," ",(VLOOKUP(A219,GM_Table,13,FALSE))),"")</f>
        <v/>
      </c>
      <c r="S219" s="203"/>
      <c r="T219" s="203"/>
      <c r="U219" s="203"/>
      <c r="V219" s="203"/>
      <c r="W219" s="203"/>
      <c r="X219" s="203"/>
    </row>
    <row r="220" spans="1:24" s="204" customFormat="1" x14ac:dyDescent="0.25">
      <c r="A220" s="210" t="s">
        <v>1450</v>
      </c>
      <c r="B220" s="210" t="s">
        <v>427</v>
      </c>
      <c r="C220" s="210" t="s">
        <v>2213</v>
      </c>
      <c r="D220" s="211">
        <v>2.82</v>
      </c>
      <c r="E220" s="211">
        <v>1531.26</v>
      </c>
      <c r="F220" s="211">
        <v>1531.26</v>
      </c>
      <c r="G220" s="198">
        <v>0</v>
      </c>
      <c r="H220" s="199">
        <v>0</v>
      </c>
      <c r="I220" s="199">
        <v>0</v>
      </c>
      <c r="J220" s="186" t="b">
        <f>IF(ISBLANK(CertifiedCrop[[#This Row],[1. Identifiant interne d’exploitation agricole*]]),"",IF(ISERROR(MATCH(CertifiedCrop[[#This Row],[1. Identifiant interne d’exploitation agricole*]],GroupMember[1. Identifiant interne d’exploitation agricole*],0)),FALSE,TRUE))</f>
        <v>1</v>
      </c>
      <c r="K220" s="186" t="b">
        <f t="array" ref="K220">IF(ISBLANK(CertifiedCrop[[#This Row],[2. Produit agricole certifié*]]),"",IF(ISERROR(MATCH(1,(#REF!=CertifiedCrop[[#This Row],[2. Produit agricole certifié*]])*(#REF!=CertifiedCrop[[#This Row],[3. Variété**]]),0)),FALSE,TRUE))</f>
        <v>0</v>
      </c>
      <c r="L220" s="212" t="str">
        <f t="shared" si="15"/>
        <v/>
      </c>
      <c r="M220" s="212" t="str">
        <f t="shared" si="16"/>
        <v/>
      </c>
      <c r="N220" s="213" t="str">
        <f t="shared" si="17"/>
        <v/>
      </c>
      <c r="O220" s="214">
        <f t="shared" si="18"/>
        <v>543</v>
      </c>
      <c r="P220" s="214">
        <f t="shared" si="19"/>
        <v>543</v>
      </c>
      <c r="Q220" s="187" t="str">
        <f>IFERROR((VLOOKUP(A220,GM_Table,8,FALSE)-SUMIFS(D:D,A:A,A220,B:B,B220,C:C,C220)),"")</f>
        <v/>
      </c>
      <c r="R220" s="187" t="str">
        <f>IFERROR(CONCATENATE(VLOOKUP(A220,GM_Table,12,FALSE)," ",(VLOOKUP(A220,GM_Table,13,FALSE))),"")</f>
        <v/>
      </c>
      <c r="S220" s="203"/>
      <c r="T220" s="203"/>
      <c r="U220" s="203"/>
      <c r="V220" s="203"/>
      <c r="W220" s="203"/>
      <c r="X220" s="203"/>
    </row>
    <row r="221" spans="1:24" s="204" customFormat="1" x14ac:dyDescent="0.25">
      <c r="A221" s="210" t="s">
        <v>1453</v>
      </c>
      <c r="B221" s="210" t="s">
        <v>427</v>
      </c>
      <c r="C221" s="210" t="s">
        <v>2213</v>
      </c>
      <c r="D221" s="211">
        <v>3.16</v>
      </c>
      <c r="E221" s="211">
        <v>1715.88</v>
      </c>
      <c r="F221" s="211">
        <v>1715.88</v>
      </c>
      <c r="G221" s="198">
        <v>0</v>
      </c>
      <c r="H221" s="199">
        <v>0</v>
      </c>
      <c r="I221" s="199">
        <v>0</v>
      </c>
      <c r="J221" s="186" t="b">
        <f>IF(ISBLANK(CertifiedCrop[[#This Row],[1. Identifiant interne d’exploitation agricole*]]),"",IF(ISERROR(MATCH(CertifiedCrop[[#This Row],[1. Identifiant interne d’exploitation agricole*]],GroupMember[1. Identifiant interne d’exploitation agricole*],0)),FALSE,TRUE))</f>
        <v>1</v>
      </c>
      <c r="K221" s="186" t="b">
        <f t="array" ref="K221">IF(ISBLANK(CertifiedCrop[[#This Row],[2. Produit agricole certifié*]]),"",IF(ISERROR(MATCH(1,(#REF!=CertifiedCrop[[#This Row],[2. Produit agricole certifié*]])*(#REF!=CertifiedCrop[[#This Row],[3. Variété**]]),0)),FALSE,TRUE))</f>
        <v>0</v>
      </c>
      <c r="L221" s="212" t="str">
        <f t="shared" si="15"/>
        <v/>
      </c>
      <c r="M221" s="212" t="str">
        <f t="shared" si="16"/>
        <v/>
      </c>
      <c r="N221" s="213" t="str">
        <f t="shared" si="17"/>
        <v/>
      </c>
      <c r="O221" s="214">
        <f t="shared" si="18"/>
        <v>543</v>
      </c>
      <c r="P221" s="214">
        <f t="shared" si="19"/>
        <v>543</v>
      </c>
      <c r="Q221" s="187" t="str">
        <f>IFERROR((VLOOKUP(A221,GM_Table,8,FALSE)-SUMIFS(D:D,A:A,A221,B:B,B221,C:C,C221)),"")</f>
        <v/>
      </c>
      <c r="R221" s="187" t="str">
        <f>IFERROR(CONCATENATE(VLOOKUP(A221,GM_Table,12,FALSE)," ",(VLOOKUP(A221,GM_Table,13,FALSE))),"")</f>
        <v/>
      </c>
      <c r="S221" s="203"/>
      <c r="T221" s="203"/>
      <c r="U221" s="203"/>
      <c r="V221" s="203"/>
      <c r="W221" s="203"/>
      <c r="X221" s="203"/>
    </row>
    <row r="222" spans="1:24" s="204" customFormat="1" x14ac:dyDescent="0.25">
      <c r="A222" s="210" t="s">
        <v>1456</v>
      </c>
      <c r="B222" s="210" t="s">
        <v>427</v>
      </c>
      <c r="C222" s="210" t="s">
        <v>2213</v>
      </c>
      <c r="D222" s="211">
        <v>3.24</v>
      </c>
      <c r="E222" s="211">
        <v>1759.3200000000002</v>
      </c>
      <c r="F222" s="211">
        <v>1759.3200000000002</v>
      </c>
      <c r="G222" s="198">
        <v>0</v>
      </c>
      <c r="H222" s="199">
        <v>0</v>
      </c>
      <c r="I222" s="199">
        <v>0</v>
      </c>
      <c r="J222" s="186" t="b">
        <f>IF(ISBLANK(CertifiedCrop[[#This Row],[1. Identifiant interne d’exploitation agricole*]]),"",IF(ISERROR(MATCH(CertifiedCrop[[#This Row],[1. Identifiant interne d’exploitation agricole*]],GroupMember[1. Identifiant interne d’exploitation agricole*],0)),FALSE,TRUE))</f>
        <v>1</v>
      </c>
      <c r="K222" s="186" t="b">
        <f t="array" ref="K222">IF(ISBLANK(CertifiedCrop[[#This Row],[2. Produit agricole certifié*]]),"",IF(ISERROR(MATCH(1,(#REF!=CertifiedCrop[[#This Row],[2. Produit agricole certifié*]])*(#REF!=CertifiedCrop[[#This Row],[3. Variété**]]),0)),FALSE,TRUE))</f>
        <v>0</v>
      </c>
      <c r="L222" s="212" t="str">
        <f t="shared" si="15"/>
        <v/>
      </c>
      <c r="M222" s="212" t="str">
        <f t="shared" si="16"/>
        <v/>
      </c>
      <c r="N222" s="213" t="str">
        <f t="shared" si="17"/>
        <v/>
      </c>
      <c r="O222" s="214">
        <f t="shared" si="18"/>
        <v>543</v>
      </c>
      <c r="P222" s="214">
        <f t="shared" si="19"/>
        <v>543</v>
      </c>
      <c r="Q222" s="187" t="str">
        <f>IFERROR((VLOOKUP(A222,GM_Table,8,FALSE)-SUMIFS(D:D,A:A,A222,B:B,B222,C:C,C222)),"")</f>
        <v/>
      </c>
      <c r="R222" s="187" t="str">
        <f>IFERROR(CONCATENATE(VLOOKUP(A222,GM_Table,12,FALSE)," ",(VLOOKUP(A222,GM_Table,13,FALSE))),"")</f>
        <v/>
      </c>
      <c r="S222" s="203"/>
      <c r="T222" s="203"/>
      <c r="U222" s="203"/>
      <c r="V222" s="203"/>
      <c r="W222" s="203"/>
      <c r="X222" s="203"/>
    </row>
    <row r="223" spans="1:24" s="204" customFormat="1" x14ac:dyDescent="0.25">
      <c r="A223" s="210" t="s">
        <v>1459</v>
      </c>
      <c r="B223" s="210" t="s">
        <v>427</v>
      </c>
      <c r="C223" s="210" t="s">
        <v>2213</v>
      </c>
      <c r="D223" s="211">
        <v>1.21</v>
      </c>
      <c r="E223" s="211">
        <v>699.38</v>
      </c>
      <c r="F223" s="211">
        <v>688</v>
      </c>
      <c r="G223" s="198">
        <v>0</v>
      </c>
      <c r="H223" s="199">
        <v>0</v>
      </c>
      <c r="I223" s="199">
        <v>0</v>
      </c>
      <c r="J223" s="186" t="b">
        <f>IF(ISBLANK(CertifiedCrop[[#This Row],[1. Identifiant interne d’exploitation agricole*]]),"",IF(ISERROR(MATCH(CertifiedCrop[[#This Row],[1. Identifiant interne d’exploitation agricole*]],GroupMember[1. Identifiant interne d’exploitation agricole*],0)),FALSE,TRUE))</f>
        <v>1</v>
      </c>
      <c r="K223" s="186" t="b">
        <f t="array" ref="K223">IF(ISBLANK(CertifiedCrop[[#This Row],[2. Produit agricole certifié*]]),"",IF(ISERROR(MATCH(1,(#REF!=CertifiedCrop[[#This Row],[2. Produit agricole certifié*]])*(#REF!=CertifiedCrop[[#This Row],[3. Variété**]]),0)),FALSE,TRUE))</f>
        <v>0</v>
      </c>
      <c r="L223" s="212" t="str">
        <f t="shared" si="15"/>
        <v/>
      </c>
      <c r="M223" s="212" t="str">
        <f t="shared" si="16"/>
        <v/>
      </c>
      <c r="N223" s="213" t="str">
        <f t="shared" si="17"/>
        <v/>
      </c>
      <c r="O223" s="214">
        <f t="shared" si="18"/>
        <v>578</v>
      </c>
      <c r="P223" s="214">
        <f t="shared" si="19"/>
        <v>568.59504132231405</v>
      </c>
      <c r="Q223" s="187" t="str">
        <f>IFERROR((VLOOKUP(A223,GM_Table,8,FALSE)-SUMIFS(D:D,A:A,A223,B:B,B223,C:C,C223)),"")</f>
        <v/>
      </c>
      <c r="R223" s="187" t="str">
        <f>IFERROR(CONCATENATE(VLOOKUP(A223,GM_Table,12,FALSE)," ",(VLOOKUP(A223,GM_Table,13,FALSE))),"")</f>
        <v/>
      </c>
      <c r="S223" s="203"/>
      <c r="T223" s="203"/>
      <c r="U223" s="203"/>
      <c r="V223" s="203"/>
      <c r="W223" s="203"/>
      <c r="X223" s="203"/>
    </row>
    <row r="224" spans="1:24" s="204" customFormat="1" x14ac:dyDescent="0.25">
      <c r="A224" s="210" t="s">
        <v>1465</v>
      </c>
      <c r="B224" s="210" t="s">
        <v>427</v>
      </c>
      <c r="C224" s="210" t="s">
        <v>2213</v>
      </c>
      <c r="D224" s="211">
        <v>1.96</v>
      </c>
      <c r="E224" s="211">
        <v>1132.8799999999999</v>
      </c>
      <c r="F224" s="211">
        <v>1128</v>
      </c>
      <c r="G224" s="198">
        <v>0</v>
      </c>
      <c r="H224" s="199">
        <v>0</v>
      </c>
      <c r="I224" s="199">
        <v>0</v>
      </c>
      <c r="J224" s="186" t="b">
        <f>IF(ISBLANK(CertifiedCrop[[#This Row],[1. Identifiant interne d’exploitation agricole*]]),"",IF(ISERROR(MATCH(CertifiedCrop[[#This Row],[1. Identifiant interne d’exploitation agricole*]],GroupMember[1. Identifiant interne d’exploitation agricole*],0)),FALSE,TRUE))</f>
        <v>1</v>
      </c>
      <c r="K224" s="186" t="b">
        <f t="array" ref="K224">IF(ISBLANK(CertifiedCrop[[#This Row],[2. Produit agricole certifié*]]),"",IF(ISERROR(MATCH(1,(#REF!=CertifiedCrop[[#This Row],[2. Produit agricole certifié*]])*(#REF!=CertifiedCrop[[#This Row],[3. Variété**]]),0)),FALSE,TRUE))</f>
        <v>0</v>
      </c>
      <c r="L224" s="212" t="str">
        <f t="shared" si="15"/>
        <v/>
      </c>
      <c r="M224" s="212" t="str">
        <f t="shared" si="16"/>
        <v/>
      </c>
      <c r="N224" s="213" t="str">
        <f t="shared" si="17"/>
        <v/>
      </c>
      <c r="O224" s="214">
        <f t="shared" si="18"/>
        <v>578</v>
      </c>
      <c r="P224" s="214">
        <f t="shared" si="19"/>
        <v>575.51020408163265</v>
      </c>
      <c r="Q224" s="187" t="str">
        <f>IFERROR((VLOOKUP(A224,GM_Table,8,FALSE)-SUMIFS(D:D,A:A,A224,B:B,B224,C:C,C224)),"")</f>
        <v/>
      </c>
      <c r="R224" s="187" t="str">
        <f>IFERROR(CONCATENATE(VLOOKUP(A224,GM_Table,12,FALSE)," ",(VLOOKUP(A224,GM_Table,13,FALSE))),"")</f>
        <v/>
      </c>
      <c r="S224" s="203"/>
      <c r="T224" s="203"/>
      <c r="U224" s="203"/>
      <c r="V224" s="203"/>
      <c r="W224" s="203"/>
      <c r="X224" s="203"/>
    </row>
    <row r="225" spans="1:24" s="204" customFormat="1" x14ac:dyDescent="0.25">
      <c r="A225" s="210" t="s">
        <v>1469</v>
      </c>
      <c r="B225" s="210" t="s">
        <v>427</v>
      </c>
      <c r="C225" s="210" t="s">
        <v>2213</v>
      </c>
      <c r="D225" s="211">
        <v>2.0960000000000001</v>
      </c>
      <c r="E225" s="211">
        <v>1211.4880000000001</v>
      </c>
      <c r="F225" s="211">
        <v>1208</v>
      </c>
      <c r="G225" s="198">
        <v>0</v>
      </c>
      <c r="H225" s="199">
        <v>0</v>
      </c>
      <c r="I225" s="199">
        <v>0</v>
      </c>
      <c r="J225" s="186" t="b">
        <f>IF(ISBLANK(CertifiedCrop[[#This Row],[1. Identifiant interne d’exploitation agricole*]]),"",IF(ISERROR(MATCH(CertifiedCrop[[#This Row],[1. Identifiant interne d’exploitation agricole*]],GroupMember[1. Identifiant interne d’exploitation agricole*],0)),FALSE,TRUE))</f>
        <v>1</v>
      </c>
      <c r="K225" s="186" t="b">
        <f t="array" ref="K225">IF(ISBLANK(CertifiedCrop[[#This Row],[2. Produit agricole certifié*]]),"",IF(ISERROR(MATCH(1,(#REF!=CertifiedCrop[[#This Row],[2. Produit agricole certifié*]])*(#REF!=CertifiedCrop[[#This Row],[3. Variété**]]),0)),FALSE,TRUE))</f>
        <v>0</v>
      </c>
      <c r="L225" s="212" t="str">
        <f t="shared" si="15"/>
        <v/>
      </c>
      <c r="M225" s="212" t="str">
        <f t="shared" si="16"/>
        <v/>
      </c>
      <c r="N225" s="213" t="str">
        <f t="shared" si="17"/>
        <v/>
      </c>
      <c r="O225" s="214">
        <f t="shared" si="18"/>
        <v>578</v>
      </c>
      <c r="P225" s="214">
        <f t="shared" si="19"/>
        <v>576.33587786259545</v>
      </c>
      <c r="Q225" s="187" t="str">
        <f>IFERROR((VLOOKUP(A225,GM_Table,8,FALSE)-SUMIFS(D:D,A:A,A225,B:B,B225,C:C,C225)),"")</f>
        <v/>
      </c>
      <c r="R225" s="187" t="str">
        <f>IFERROR(CONCATENATE(VLOOKUP(A225,GM_Table,12,FALSE)," ",(VLOOKUP(A225,GM_Table,13,FALSE))),"")</f>
        <v/>
      </c>
      <c r="S225" s="203"/>
      <c r="T225" s="203"/>
      <c r="U225" s="203"/>
      <c r="V225" s="203"/>
      <c r="W225" s="203"/>
      <c r="X225" s="203"/>
    </row>
    <row r="226" spans="1:24" s="204" customFormat="1" x14ac:dyDescent="0.25">
      <c r="A226" s="210" t="s">
        <v>1473</v>
      </c>
      <c r="B226" s="210" t="s">
        <v>427</v>
      </c>
      <c r="C226" s="210" t="s">
        <v>2213</v>
      </c>
      <c r="D226" s="211">
        <v>4.0670000000000002</v>
      </c>
      <c r="E226" s="211">
        <v>2350.7260000000001</v>
      </c>
      <c r="F226" s="211">
        <v>2345</v>
      </c>
      <c r="G226" s="198">
        <v>0</v>
      </c>
      <c r="H226" s="199">
        <v>0</v>
      </c>
      <c r="I226" s="199">
        <v>0</v>
      </c>
      <c r="J226" s="186" t="b">
        <f>IF(ISBLANK(CertifiedCrop[[#This Row],[1. Identifiant interne d’exploitation agricole*]]),"",IF(ISERROR(MATCH(CertifiedCrop[[#This Row],[1. Identifiant interne d’exploitation agricole*]],GroupMember[1. Identifiant interne d’exploitation agricole*],0)),FALSE,TRUE))</f>
        <v>1</v>
      </c>
      <c r="K226" s="186" t="b">
        <f t="array" ref="K226">IF(ISBLANK(CertifiedCrop[[#This Row],[2. Produit agricole certifié*]]),"",IF(ISERROR(MATCH(1,(#REF!=CertifiedCrop[[#This Row],[2. Produit agricole certifié*]])*(#REF!=CertifiedCrop[[#This Row],[3. Variété**]]),0)),FALSE,TRUE))</f>
        <v>0</v>
      </c>
      <c r="L226" s="212" t="str">
        <f t="shared" si="15"/>
        <v/>
      </c>
      <c r="M226" s="212" t="str">
        <f t="shared" si="16"/>
        <v/>
      </c>
      <c r="N226" s="213" t="str">
        <f t="shared" si="17"/>
        <v/>
      </c>
      <c r="O226" s="214">
        <f t="shared" si="18"/>
        <v>578</v>
      </c>
      <c r="P226" s="214">
        <f t="shared" si="19"/>
        <v>576.59208261617903</v>
      </c>
      <c r="Q226" s="187" t="str">
        <f>IFERROR((VLOOKUP(A226,GM_Table,8,FALSE)-SUMIFS(D:D,A:A,A226,B:B,B226,C:C,C226)),"")</f>
        <v/>
      </c>
      <c r="R226" s="187" t="str">
        <f>IFERROR(CONCATENATE(VLOOKUP(A226,GM_Table,12,FALSE)," ",(VLOOKUP(A226,GM_Table,13,FALSE))),"")</f>
        <v/>
      </c>
      <c r="S226" s="203"/>
      <c r="T226" s="203"/>
      <c r="U226" s="203"/>
      <c r="V226" s="203"/>
      <c r="W226" s="203"/>
      <c r="X226" s="203"/>
    </row>
    <row r="227" spans="1:24" s="204" customFormat="1" x14ac:dyDescent="0.25">
      <c r="A227" s="210" t="s">
        <v>1477</v>
      </c>
      <c r="B227" s="210" t="s">
        <v>427</v>
      </c>
      <c r="C227" s="210" t="s">
        <v>2213</v>
      </c>
      <c r="D227" s="211">
        <v>1.27</v>
      </c>
      <c r="E227" s="211">
        <v>687.92089999999996</v>
      </c>
      <c r="F227" s="211">
        <v>685</v>
      </c>
      <c r="G227" s="198">
        <v>0</v>
      </c>
      <c r="H227" s="199">
        <v>0</v>
      </c>
      <c r="I227" s="199">
        <v>0</v>
      </c>
      <c r="J227" s="186" t="b">
        <f>IF(ISBLANK(CertifiedCrop[[#This Row],[1. Identifiant interne d’exploitation agricole*]]),"",IF(ISERROR(MATCH(CertifiedCrop[[#This Row],[1. Identifiant interne d’exploitation agricole*]],GroupMember[1. Identifiant interne d’exploitation agricole*],0)),FALSE,TRUE))</f>
        <v>1</v>
      </c>
      <c r="K227" s="186" t="b">
        <f t="array" ref="K227">IF(ISBLANK(CertifiedCrop[[#This Row],[2. Produit agricole certifié*]]),"",IF(ISERROR(MATCH(1,(#REF!=CertifiedCrop[[#This Row],[2. Produit agricole certifié*]])*(#REF!=CertifiedCrop[[#This Row],[3. Variété**]]),0)),FALSE,TRUE))</f>
        <v>0</v>
      </c>
      <c r="L227" s="212" t="str">
        <f t="shared" si="15"/>
        <v/>
      </c>
      <c r="M227" s="212" t="str">
        <f t="shared" si="16"/>
        <v/>
      </c>
      <c r="N227" s="213" t="str">
        <f t="shared" si="17"/>
        <v/>
      </c>
      <c r="O227" s="214">
        <f t="shared" si="18"/>
        <v>541.66999999999996</v>
      </c>
      <c r="P227" s="214">
        <f t="shared" si="19"/>
        <v>539.37007874015751</v>
      </c>
      <c r="Q227" s="187" t="str">
        <f>IFERROR((VLOOKUP(A227,GM_Table,8,FALSE)-SUMIFS(D:D,A:A,A227,B:B,B227,C:C,C227)),"")</f>
        <v/>
      </c>
      <c r="R227" s="187" t="str">
        <f>IFERROR(CONCATENATE(VLOOKUP(A227,GM_Table,12,FALSE)," ",(VLOOKUP(A227,GM_Table,13,FALSE))),"")</f>
        <v/>
      </c>
      <c r="S227" s="203"/>
      <c r="T227" s="203"/>
      <c r="U227" s="203"/>
      <c r="V227" s="203"/>
      <c r="W227" s="203"/>
      <c r="X227" s="203"/>
    </row>
    <row r="228" spans="1:24" s="204" customFormat="1" x14ac:dyDescent="0.25">
      <c r="A228" s="210" t="s">
        <v>1480</v>
      </c>
      <c r="B228" s="210" t="s">
        <v>427</v>
      </c>
      <c r="C228" s="210" t="s">
        <v>2213</v>
      </c>
      <c r="D228" s="211">
        <v>6.51</v>
      </c>
      <c r="E228" s="211">
        <v>3762.7799999999997</v>
      </c>
      <c r="F228" s="211">
        <v>3759</v>
      </c>
      <c r="G228" s="198">
        <v>0</v>
      </c>
      <c r="H228" s="199">
        <v>0</v>
      </c>
      <c r="I228" s="199">
        <v>0</v>
      </c>
      <c r="J228" s="186" t="b">
        <f>IF(ISBLANK(CertifiedCrop[[#This Row],[1. Identifiant interne d’exploitation agricole*]]),"",IF(ISERROR(MATCH(CertifiedCrop[[#This Row],[1. Identifiant interne d’exploitation agricole*]],GroupMember[1. Identifiant interne d’exploitation agricole*],0)),FALSE,TRUE))</f>
        <v>1</v>
      </c>
      <c r="K228" s="186" t="b">
        <f t="array" ref="K228">IF(ISBLANK(CertifiedCrop[[#This Row],[2. Produit agricole certifié*]]),"",IF(ISERROR(MATCH(1,(#REF!=CertifiedCrop[[#This Row],[2. Produit agricole certifié*]])*(#REF!=CertifiedCrop[[#This Row],[3. Variété**]]),0)),FALSE,TRUE))</f>
        <v>0</v>
      </c>
      <c r="L228" s="212" t="str">
        <f t="shared" si="15"/>
        <v/>
      </c>
      <c r="M228" s="212" t="str">
        <f t="shared" si="16"/>
        <v/>
      </c>
      <c r="N228" s="213" t="str">
        <f t="shared" si="17"/>
        <v/>
      </c>
      <c r="O228" s="214">
        <f t="shared" si="18"/>
        <v>578</v>
      </c>
      <c r="P228" s="214">
        <f t="shared" si="19"/>
        <v>577.41935483870975</v>
      </c>
      <c r="Q228" s="187" t="str">
        <f>IFERROR((VLOOKUP(A228,GM_Table,8,FALSE)-SUMIFS(D:D,A:A,A228,B:B,B228,C:C,C228)),"")</f>
        <v/>
      </c>
      <c r="R228" s="187" t="str">
        <f>IFERROR(CONCATENATE(VLOOKUP(A228,GM_Table,12,FALSE)," ",(VLOOKUP(A228,GM_Table,13,FALSE))),"")</f>
        <v/>
      </c>
      <c r="S228" s="203"/>
      <c r="T228" s="203"/>
      <c r="U228" s="203"/>
      <c r="V228" s="203"/>
      <c r="W228" s="203"/>
      <c r="X228" s="203"/>
    </row>
    <row r="229" spans="1:24" s="204" customFormat="1" x14ac:dyDescent="0.25">
      <c r="A229" s="210" t="s">
        <v>1484</v>
      </c>
      <c r="B229" s="210" t="s">
        <v>427</v>
      </c>
      <c r="C229" s="210" t="s">
        <v>2213</v>
      </c>
      <c r="D229" s="211">
        <v>3.6133000000000002</v>
      </c>
      <c r="E229" s="211">
        <v>2088.4874</v>
      </c>
      <c r="F229" s="211">
        <v>2078</v>
      </c>
      <c r="G229" s="198">
        <v>0</v>
      </c>
      <c r="H229" s="199">
        <v>0</v>
      </c>
      <c r="I229" s="199">
        <v>0</v>
      </c>
      <c r="J229" s="186" t="b">
        <f>IF(ISBLANK(CertifiedCrop[[#This Row],[1. Identifiant interne d’exploitation agricole*]]),"",IF(ISERROR(MATCH(CertifiedCrop[[#This Row],[1. Identifiant interne d’exploitation agricole*]],GroupMember[1. Identifiant interne d’exploitation agricole*],0)),FALSE,TRUE))</f>
        <v>1</v>
      </c>
      <c r="K229" s="186" t="b">
        <f t="array" ref="K229">IF(ISBLANK(CertifiedCrop[[#This Row],[2. Produit agricole certifié*]]),"",IF(ISERROR(MATCH(1,(#REF!=CertifiedCrop[[#This Row],[2. Produit agricole certifié*]])*(#REF!=CertifiedCrop[[#This Row],[3. Variété**]]),0)),FALSE,TRUE))</f>
        <v>0</v>
      </c>
      <c r="L229" s="212" t="str">
        <f t="shared" si="15"/>
        <v/>
      </c>
      <c r="M229" s="212" t="str">
        <f t="shared" si="16"/>
        <v/>
      </c>
      <c r="N229" s="213" t="str">
        <f t="shared" si="17"/>
        <v/>
      </c>
      <c r="O229" s="214">
        <f t="shared" si="18"/>
        <v>578</v>
      </c>
      <c r="P229" s="214">
        <f t="shared" si="19"/>
        <v>575.09755625051889</v>
      </c>
      <c r="Q229" s="187" t="str">
        <f>IFERROR((VLOOKUP(A229,GM_Table,8,FALSE)-SUMIFS(D:D,A:A,A229,B:B,B229,C:C,C229)),"")</f>
        <v/>
      </c>
      <c r="R229" s="187" t="str">
        <f>IFERROR(CONCATENATE(VLOOKUP(A229,GM_Table,12,FALSE)," ",(VLOOKUP(A229,GM_Table,13,FALSE))),"")</f>
        <v/>
      </c>
      <c r="S229" s="203"/>
      <c r="T229" s="203"/>
      <c r="U229" s="203"/>
      <c r="V229" s="203"/>
      <c r="W229" s="203"/>
      <c r="X229" s="203"/>
    </row>
    <row r="230" spans="1:24" s="204" customFormat="1" x14ac:dyDescent="0.25">
      <c r="A230" s="210" t="s">
        <v>1486</v>
      </c>
      <c r="B230" s="210" t="s">
        <v>427</v>
      </c>
      <c r="C230" s="210" t="s">
        <v>2213</v>
      </c>
      <c r="D230" s="211">
        <v>8.25</v>
      </c>
      <c r="E230" s="211">
        <v>4768.5</v>
      </c>
      <c r="F230" s="211">
        <v>4759</v>
      </c>
      <c r="G230" s="198">
        <v>0</v>
      </c>
      <c r="H230" s="199">
        <v>0</v>
      </c>
      <c r="I230" s="199">
        <v>0</v>
      </c>
      <c r="J230" s="186" t="b">
        <f>IF(ISBLANK(CertifiedCrop[[#This Row],[1. Identifiant interne d’exploitation agricole*]]),"",IF(ISERROR(MATCH(CertifiedCrop[[#This Row],[1. Identifiant interne d’exploitation agricole*]],GroupMember[1. Identifiant interne d’exploitation agricole*],0)),FALSE,TRUE))</f>
        <v>1</v>
      </c>
      <c r="K230" s="186" t="b">
        <f t="array" ref="K230">IF(ISBLANK(CertifiedCrop[[#This Row],[2. Produit agricole certifié*]]),"",IF(ISERROR(MATCH(1,(#REF!=CertifiedCrop[[#This Row],[2. Produit agricole certifié*]])*(#REF!=CertifiedCrop[[#This Row],[3. Variété**]]),0)),FALSE,TRUE))</f>
        <v>0</v>
      </c>
      <c r="L230" s="212" t="str">
        <f t="shared" si="15"/>
        <v/>
      </c>
      <c r="M230" s="212" t="str">
        <f t="shared" si="16"/>
        <v/>
      </c>
      <c r="N230" s="213" t="str">
        <f t="shared" si="17"/>
        <v/>
      </c>
      <c r="O230" s="214">
        <f t="shared" si="18"/>
        <v>578</v>
      </c>
      <c r="P230" s="214">
        <f t="shared" si="19"/>
        <v>576.84848484848487</v>
      </c>
      <c r="Q230" s="187" t="str">
        <f>IFERROR((VLOOKUP(A230,GM_Table,8,FALSE)-SUMIFS(D:D,A:A,A230,B:B,B230,C:C,C230)),"")</f>
        <v/>
      </c>
      <c r="R230" s="187" t="str">
        <f>IFERROR(CONCATENATE(VLOOKUP(A230,GM_Table,12,FALSE)," ",(VLOOKUP(A230,GM_Table,13,FALSE))),"")</f>
        <v/>
      </c>
      <c r="S230" s="203"/>
      <c r="T230" s="203"/>
      <c r="U230" s="203"/>
      <c r="V230" s="203"/>
      <c r="W230" s="203"/>
      <c r="X230" s="203"/>
    </row>
    <row r="231" spans="1:24" s="204" customFormat="1" x14ac:dyDescent="0.25">
      <c r="A231" s="210" t="s">
        <v>1488</v>
      </c>
      <c r="B231" s="210" t="s">
        <v>427</v>
      </c>
      <c r="C231" s="210" t="s">
        <v>2213</v>
      </c>
      <c r="D231" s="211">
        <v>4.9400000000000004</v>
      </c>
      <c r="E231" s="211">
        <v>2855.32</v>
      </c>
      <c r="F231" s="211">
        <v>2845</v>
      </c>
      <c r="G231" s="198">
        <v>0</v>
      </c>
      <c r="H231" s="199">
        <v>0</v>
      </c>
      <c r="I231" s="199">
        <v>0</v>
      </c>
      <c r="J231" s="186" t="b">
        <f>IF(ISBLANK(CertifiedCrop[[#This Row],[1. Identifiant interne d’exploitation agricole*]]),"",IF(ISERROR(MATCH(CertifiedCrop[[#This Row],[1. Identifiant interne d’exploitation agricole*]],GroupMember[1. Identifiant interne d’exploitation agricole*],0)),FALSE,TRUE))</f>
        <v>1</v>
      </c>
      <c r="K231" s="186" t="b">
        <f t="array" ref="K231">IF(ISBLANK(CertifiedCrop[[#This Row],[2. Produit agricole certifié*]]),"",IF(ISERROR(MATCH(1,(#REF!=CertifiedCrop[[#This Row],[2. Produit agricole certifié*]])*(#REF!=CertifiedCrop[[#This Row],[3. Variété**]]),0)),FALSE,TRUE))</f>
        <v>0</v>
      </c>
      <c r="L231" s="212" t="str">
        <f t="shared" si="15"/>
        <v/>
      </c>
      <c r="M231" s="212" t="str">
        <f t="shared" si="16"/>
        <v/>
      </c>
      <c r="N231" s="213" t="str">
        <f t="shared" si="17"/>
        <v/>
      </c>
      <c r="O231" s="214">
        <f t="shared" si="18"/>
        <v>578</v>
      </c>
      <c r="P231" s="214">
        <f t="shared" si="19"/>
        <v>575.910931174089</v>
      </c>
      <c r="Q231" s="187" t="str">
        <f>IFERROR((VLOOKUP(A231,GM_Table,8,FALSE)-SUMIFS(D:D,A:A,A231,B:B,B231,C:C,C231)),"")</f>
        <v/>
      </c>
      <c r="R231" s="187" t="str">
        <f>IFERROR(CONCATENATE(VLOOKUP(A231,GM_Table,12,FALSE)," ",(VLOOKUP(A231,GM_Table,13,FALSE))),"")</f>
        <v/>
      </c>
      <c r="S231" s="203"/>
      <c r="T231" s="203"/>
      <c r="U231" s="203"/>
      <c r="V231" s="203"/>
      <c r="W231" s="203"/>
      <c r="X231" s="203"/>
    </row>
    <row r="232" spans="1:24" s="204" customFormat="1" x14ac:dyDescent="0.25">
      <c r="A232" s="210" t="s">
        <v>1492</v>
      </c>
      <c r="B232" s="210" t="s">
        <v>427</v>
      </c>
      <c r="C232" s="210" t="s">
        <v>2213</v>
      </c>
      <c r="D232" s="211">
        <v>4.92</v>
      </c>
      <c r="E232" s="211">
        <v>2843.7599999999998</v>
      </c>
      <c r="F232" s="211">
        <v>2840</v>
      </c>
      <c r="G232" s="198">
        <v>0</v>
      </c>
      <c r="H232" s="199">
        <v>0</v>
      </c>
      <c r="I232" s="199">
        <v>0</v>
      </c>
      <c r="J232" s="186" t="b">
        <f>IF(ISBLANK(CertifiedCrop[[#This Row],[1. Identifiant interne d’exploitation agricole*]]),"",IF(ISERROR(MATCH(CertifiedCrop[[#This Row],[1. Identifiant interne d’exploitation agricole*]],GroupMember[1. Identifiant interne d’exploitation agricole*],0)),FALSE,TRUE))</f>
        <v>1</v>
      </c>
      <c r="K232" s="186" t="b">
        <f t="array" ref="K232">IF(ISBLANK(CertifiedCrop[[#This Row],[2. Produit agricole certifié*]]),"",IF(ISERROR(MATCH(1,(#REF!=CertifiedCrop[[#This Row],[2. Produit agricole certifié*]])*(#REF!=CertifiedCrop[[#This Row],[3. Variété**]]),0)),FALSE,TRUE))</f>
        <v>0</v>
      </c>
      <c r="L232" s="212" t="str">
        <f t="shared" si="15"/>
        <v/>
      </c>
      <c r="M232" s="212" t="str">
        <f t="shared" si="16"/>
        <v/>
      </c>
      <c r="N232" s="213" t="str">
        <f t="shared" si="17"/>
        <v/>
      </c>
      <c r="O232" s="214">
        <f t="shared" si="18"/>
        <v>578</v>
      </c>
      <c r="P232" s="214">
        <f t="shared" si="19"/>
        <v>577.23577235772359</v>
      </c>
      <c r="Q232" s="187" t="str">
        <f>IFERROR((VLOOKUP(A232,GM_Table,8,FALSE)-SUMIFS(D:D,A:A,A232,B:B,B232,C:C,C232)),"")</f>
        <v/>
      </c>
      <c r="R232" s="187" t="str">
        <f>IFERROR(CONCATENATE(VLOOKUP(A232,GM_Table,12,FALSE)," ",(VLOOKUP(A232,GM_Table,13,FALSE))),"")</f>
        <v/>
      </c>
      <c r="S232" s="203"/>
      <c r="T232" s="203"/>
      <c r="U232" s="203"/>
      <c r="V232" s="203"/>
      <c r="W232" s="203"/>
      <c r="X232" s="203"/>
    </row>
    <row r="233" spans="1:24" s="204" customFormat="1" x14ac:dyDescent="0.25">
      <c r="A233" s="210" t="s">
        <v>1496</v>
      </c>
      <c r="B233" s="210" t="s">
        <v>427</v>
      </c>
      <c r="C233" s="210" t="s">
        <v>2213</v>
      </c>
      <c r="D233" s="211">
        <v>2.77</v>
      </c>
      <c r="E233" s="211">
        <v>1601.06</v>
      </c>
      <c r="F233" s="211">
        <v>1600</v>
      </c>
      <c r="G233" s="198">
        <v>0</v>
      </c>
      <c r="H233" s="199">
        <v>0</v>
      </c>
      <c r="I233" s="199">
        <v>0</v>
      </c>
      <c r="J233" s="186" t="b">
        <f>IF(ISBLANK(CertifiedCrop[[#This Row],[1. Identifiant interne d’exploitation agricole*]]),"",IF(ISERROR(MATCH(CertifiedCrop[[#This Row],[1. Identifiant interne d’exploitation agricole*]],GroupMember[1. Identifiant interne d’exploitation agricole*],0)),FALSE,TRUE))</f>
        <v>1</v>
      </c>
      <c r="K233" s="186" t="b">
        <f t="array" ref="K233">IF(ISBLANK(CertifiedCrop[[#This Row],[2. Produit agricole certifié*]]),"",IF(ISERROR(MATCH(1,(#REF!=CertifiedCrop[[#This Row],[2. Produit agricole certifié*]])*(#REF!=CertifiedCrop[[#This Row],[3. Variété**]]),0)),FALSE,TRUE))</f>
        <v>0</v>
      </c>
      <c r="L233" s="212" t="str">
        <f t="shared" si="15"/>
        <v/>
      </c>
      <c r="M233" s="212" t="str">
        <f t="shared" si="16"/>
        <v/>
      </c>
      <c r="N233" s="213" t="str">
        <f t="shared" si="17"/>
        <v/>
      </c>
      <c r="O233" s="214">
        <f t="shared" si="18"/>
        <v>578</v>
      </c>
      <c r="P233" s="214">
        <f t="shared" si="19"/>
        <v>577.61732851985562</v>
      </c>
      <c r="Q233" s="187" t="str">
        <f>IFERROR((VLOOKUP(A233,GM_Table,8,FALSE)-SUMIFS(D:D,A:A,A233,B:B,B233,C:C,C233)),"")</f>
        <v/>
      </c>
      <c r="R233" s="187" t="str">
        <f>IFERROR(CONCATENATE(VLOOKUP(A233,GM_Table,12,FALSE)," ",(VLOOKUP(A233,GM_Table,13,FALSE))),"")</f>
        <v/>
      </c>
      <c r="S233" s="203"/>
      <c r="T233" s="203"/>
      <c r="U233" s="203"/>
      <c r="V233" s="203"/>
      <c r="W233" s="203"/>
      <c r="X233" s="203"/>
    </row>
    <row r="234" spans="1:24" s="204" customFormat="1" x14ac:dyDescent="0.25">
      <c r="A234" s="210" t="s">
        <v>1499</v>
      </c>
      <c r="B234" s="210" t="s">
        <v>427</v>
      </c>
      <c r="C234" s="210" t="s">
        <v>2213</v>
      </c>
      <c r="D234" s="211">
        <v>2.5099999999999998</v>
      </c>
      <c r="E234" s="211">
        <v>1450.78</v>
      </c>
      <c r="F234" s="211">
        <v>1448</v>
      </c>
      <c r="G234" s="198">
        <v>0</v>
      </c>
      <c r="H234" s="199">
        <v>0</v>
      </c>
      <c r="I234" s="199">
        <v>0</v>
      </c>
      <c r="J234" s="186" t="b">
        <f>IF(ISBLANK(CertifiedCrop[[#This Row],[1. Identifiant interne d’exploitation agricole*]]),"",IF(ISERROR(MATCH(CertifiedCrop[[#This Row],[1. Identifiant interne d’exploitation agricole*]],GroupMember[1. Identifiant interne d’exploitation agricole*],0)),FALSE,TRUE))</f>
        <v>1</v>
      </c>
      <c r="K234" s="186" t="b">
        <f t="array" ref="K234">IF(ISBLANK(CertifiedCrop[[#This Row],[2. Produit agricole certifié*]]),"",IF(ISERROR(MATCH(1,(#REF!=CertifiedCrop[[#This Row],[2. Produit agricole certifié*]])*(#REF!=CertifiedCrop[[#This Row],[3. Variété**]]),0)),FALSE,TRUE))</f>
        <v>0</v>
      </c>
      <c r="L234" s="212" t="str">
        <f t="shared" si="15"/>
        <v/>
      </c>
      <c r="M234" s="212" t="str">
        <f t="shared" si="16"/>
        <v/>
      </c>
      <c r="N234" s="213" t="str">
        <f t="shared" si="17"/>
        <v/>
      </c>
      <c r="O234" s="214">
        <f t="shared" si="18"/>
        <v>578</v>
      </c>
      <c r="P234" s="214">
        <f t="shared" si="19"/>
        <v>576.89243027888449</v>
      </c>
      <c r="Q234" s="187" t="str">
        <f>IFERROR((VLOOKUP(A234,GM_Table,8,FALSE)-SUMIFS(D:D,A:A,A234,B:B,B234,C:C,C234)),"")</f>
        <v/>
      </c>
      <c r="R234" s="187" t="str">
        <f>IFERROR(CONCATENATE(VLOOKUP(A234,GM_Table,12,FALSE)," ",(VLOOKUP(A234,GM_Table,13,FALSE))),"")</f>
        <v/>
      </c>
      <c r="S234" s="203"/>
      <c r="T234" s="203"/>
      <c r="U234" s="203"/>
      <c r="V234" s="203"/>
      <c r="W234" s="203"/>
      <c r="X234" s="203"/>
    </row>
    <row r="235" spans="1:24" s="204" customFormat="1" x14ac:dyDescent="0.25">
      <c r="A235" s="210" t="s">
        <v>1503</v>
      </c>
      <c r="B235" s="210" t="s">
        <v>427</v>
      </c>
      <c r="C235" s="210" t="s">
        <v>2213</v>
      </c>
      <c r="D235" s="211">
        <v>2.58</v>
      </c>
      <c r="E235" s="211">
        <v>1474.9086</v>
      </c>
      <c r="F235" s="211">
        <v>1470</v>
      </c>
      <c r="G235" s="198">
        <v>0</v>
      </c>
      <c r="H235" s="199">
        <v>0</v>
      </c>
      <c r="I235" s="199">
        <v>0</v>
      </c>
      <c r="J235" s="186" t="b">
        <f>IF(ISBLANK(CertifiedCrop[[#This Row],[1. Identifiant interne d’exploitation agricole*]]),"",IF(ISERROR(MATCH(CertifiedCrop[[#This Row],[1. Identifiant interne d’exploitation agricole*]],GroupMember[1. Identifiant interne d’exploitation agricole*],0)),FALSE,TRUE))</f>
        <v>1</v>
      </c>
      <c r="K235" s="186" t="b">
        <f t="array" ref="K235">IF(ISBLANK(CertifiedCrop[[#This Row],[2. Produit agricole certifié*]]),"",IF(ISERROR(MATCH(1,(#REF!=CertifiedCrop[[#This Row],[2. Produit agricole certifié*]])*(#REF!=CertifiedCrop[[#This Row],[3. Variété**]]),0)),FALSE,TRUE))</f>
        <v>0</v>
      </c>
      <c r="L235" s="212" t="str">
        <f t="shared" si="15"/>
        <v/>
      </c>
      <c r="M235" s="212" t="str">
        <f t="shared" si="16"/>
        <v/>
      </c>
      <c r="N235" s="213" t="str">
        <f t="shared" si="17"/>
        <v/>
      </c>
      <c r="O235" s="214">
        <f t="shared" si="18"/>
        <v>571.66999999999996</v>
      </c>
      <c r="P235" s="214">
        <f t="shared" si="19"/>
        <v>569.76744186046506</v>
      </c>
      <c r="Q235" s="187" t="str">
        <f>IFERROR((VLOOKUP(A235,GM_Table,8,FALSE)-SUMIFS(D:D,A:A,A235,B:B,B235,C:C,C235)),"")</f>
        <v/>
      </c>
      <c r="R235" s="187" t="str">
        <f>IFERROR(CONCATENATE(VLOOKUP(A235,GM_Table,12,FALSE)," ",(VLOOKUP(A235,GM_Table,13,FALSE))),"")</f>
        <v/>
      </c>
      <c r="S235" s="203"/>
      <c r="T235" s="203"/>
      <c r="U235" s="203"/>
      <c r="V235" s="203"/>
      <c r="W235" s="203"/>
      <c r="X235" s="203"/>
    </row>
    <row r="236" spans="1:24" s="204" customFormat="1" x14ac:dyDescent="0.25">
      <c r="A236" s="210" t="s">
        <v>1507</v>
      </c>
      <c r="B236" s="210" t="s">
        <v>427</v>
      </c>
      <c r="C236" s="210" t="s">
        <v>2213</v>
      </c>
      <c r="D236" s="211">
        <v>2.84</v>
      </c>
      <c r="E236" s="211">
        <v>1641.52</v>
      </c>
      <c r="F236" s="211">
        <v>1539</v>
      </c>
      <c r="G236" s="198">
        <v>0</v>
      </c>
      <c r="H236" s="199">
        <v>0</v>
      </c>
      <c r="I236" s="199">
        <v>0</v>
      </c>
      <c r="J236" s="186" t="b">
        <f>IF(ISBLANK(CertifiedCrop[[#This Row],[1. Identifiant interne d’exploitation agricole*]]),"",IF(ISERROR(MATCH(CertifiedCrop[[#This Row],[1. Identifiant interne d’exploitation agricole*]],GroupMember[1. Identifiant interne d’exploitation agricole*],0)),FALSE,TRUE))</f>
        <v>1</v>
      </c>
      <c r="K236" s="186" t="b">
        <f t="array" ref="K236">IF(ISBLANK(CertifiedCrop[[#This Row],[2. Produit agricole certifié*]]),"",IF(ISERROR(MATCH(1,(#REF!=CertifiedCrop[[#This Row],[2. Produit agricole certifié*]])*(#REF!=CertifiedCrop[[#This Row],[3. Variété**]]),0)),FALSE,TRUE))</f>
        <v>0</v>
      </c>
      <c r="L236" s="212" t="str">
        <f t="shared" si="15"/>
        <v/>
      </c>
      <c r="M236" s="212" t="str">
        <f t="shared" si="16"/>
        <v/>
      </c>
      <c r="N236" s="213" t="str">
        <f t="shared" si="17"/>
        <v/>
      </c>
      <c r="O236" s="214">
        <f t="shared" si="18"/>
        <v>578</v>
      </c>
      <c r="P236" s="214">
        <f t="shared" si="19"/>
        <v>541.90140845070425</v>
      </c>
      <c r="Q236" s="187" t="str">
        <f>IFERROR((VLOOKUP(A236,GM_Table,8,FALSE)-SUMIFS(D:D,A:A,A236,B:B,B236,C:C,C236)),"")</f>
        <v/>
      </c>
      <c r="R236" s="187" t="str">
        <f>IFERROR(CONCATENATE(VLOOKUP(A236,GM_Table,12,FALSE)," ",(VLOOKUP(A236,GM_Table,13,FALSE))),"")</f>
        <v/>
      </c>
      <c r="S236" s="203"/>
      <c r="T236" s="203"/>
      <c r="U236" s="203"/>
      <c r="V236" s="203"/>
      <c r="W236" s="203"/>
      <c r="X236" s="203"/>
    </row>
    <row r="237" spans="1:24" s="204" customFormat="1" x14ac:dyDescent="0.25">
      <c r="A237" s="210" t="s">
        <v>1512</v>
      </c>
      <c r="B237" s="210" t="s">
        <v>427</v>
      </c>
      <c r="C237" s="210" t="s">
        <v>2213</v>
      </c>
      <c r="D237" s="211">
        <v>1.33</v>
      </c>
      <c r="E237" s="211">
        <v>768.74</v>
      </c>
      <c r="F237" s="211">
        <v>756</v>
      </c>
      <c r="G237" s="198">
        <v>0</v>
      </c>
      <c r="H237" s="199">
        <v>0</v>
      </c>
      <c r="I237" s="199">
        <v>0</v>
      </c>
      <c r="J237" s="186" t="b">
        <f>IF(ISBLANK(CertifiedCrop[[#This Row],[1. Identifiant interne d’exploitation agricole*]]),"",IF(ISERROR(MATCH(CertifiedCrop[[#This Row],[1. Identifiant interne d’exploitation agricole*]],GroupMember[1. Identifiant interne d’exploitation agricole*],0)),FALSE,TRUE))</f>
        <v>1</v>
      </c>
      <c r="K237" s="186" t="b">
        <f t="array" ref="K237">IF(ISBLANK(CertifiedCrop[[#This Row],[2. Produit agricole certifié*]]),"",IF(ISERROR(MATCH(1,(#REF!=CertifiedCrop[[#This Row],[2. Produit agricole certifié*]])*(#REF!=CertifiedCrop[[#This Row],[3. Variété**]]),0)),FALSE,TRUE))</f>
        <v>0</v>
      </c>
      <c r="L237" s="212" t="str">
        <f t="shared" si="15"/>
        <v/>
      </c>
      <c r="M237" s="212" t="str">
        <f t="shared" si="16"/>
        <v/>
      </c>
      <c r="N237" s="213" t="str">
        <f t="shared" si="17"/>
        <v/>
      </c>
      <c r="O237" s="214">
        <f t="shared" si="18"/>
        <v>578</v>
      </c>
      <c r="P237" s="214">
        <f t="shared" si="19"/>
        <v>568.42105263157896</v>
      </c>
      <c r="Q237" s="187" t="str">
        <f>IFERROR((VLOOKUP(A237,GM_Table,8,FALSE)-SUMIFS(D:D,A:A,A237,B:B,B237,C:C,C237)),"")</f>
        <v/>
      </c>
      <c r="R237" s="187" t="str">
        <f>IFERROR(CONCATENATE(VLOOKUP(A237,GM_Table,12,FALSE)," ",(VLOOKUP(A237,GM_Table,13,FALSE))),"")</f>
        <v/>
      </c>
      <c r="S237" s="203"/>
      <c r="T237" s="203"/>
      <c r="U237" s="203"/>
      <c r="V237" s="203"/>
      <c r="W237" s="203"/>
      <c r="X237" s="203"/>
    </row>
    <row r="238" spans="1:24" s="204" customFormat="1" x14ac:dyDescent="0.25">
      <c r="A238" s="210" t="s">
        <v>1517</v>
      </c>
      <c r="B238" s="210" t="s">
        <v>427</v>
      </c>
      <c r="C238" s="210" t="s">
        <v>2213</v>
      </c>
      <c r="D238" s="211">
        <v>1</v>
      </c>
      <c r="E238" s="211">
        <v>578</v>
      </c>
      <c r="F238" s="211">
        <v>570</v>
      </c>
      <c r="G238" s="198">
        <v>0</v>
      </c>
      <c r="H238" s="199">
        <v>0</v>
      </c>
      <c r="I238" s="199">
        <v>0</v>
      </c>
      <c r="J238" s="186" t="b">
        <f>IF(ISBLANK(CertifiedCrop[[#This Row],[1. Identifiant interne d’exploitation agricole*]]),"",IF(ISERROR(MATCH(CertifiedCrop[[#This Row],[1. Identifiant interne d’exploitation agricole*]],GroupMember[1. Identifiant interne d’exploitation agricole*],0)),FALSE,TRUE))</f>
        <v>1</v>
      </c>
      <c r="K238" s="186" t="b">
        <f t="array" ref="K238">IF(ISBLANK(CertifiedCrop[[#This Row],[2. Produit agricole certifié*]]),"",IF(ISERROR(MATCH(1,(#REF!=CertifiedCrop[[#This Row],[2. Produit agricole certifié*]])*(#REF!=CertifiedCrop[[#This Row],[3. Variété**]]),0)),FALSE,TRUE))</f>
        <v>0</v>
      </c>
      <c r="L238" s="212" t="str">
        <f t="shared" si="15"/>
        <v/>
      </c>
      <c r="M238" s="212" t="str">
        <f t="shared" si="16"/>
        <v/>
      </c>
      <c r="N238" s="213" t="str">
        <f t="shared" si="17"/>
        <v/>
      </c>
      <c r="O238" s="214">
        <f t="shared" si="18"/>
        <v>578</v>
      </c>
      <c r="P238" s="214">
        <f t="shared" si="19"/>
        <v>570</v>
      </c>
      <c r="Q238" s="187" t="str">
        <f>IFERROR((VLOOKUP(A238,GM_Table,8,FALSE)-SUMIFS(D:D,A:A,A238,B:B,B238,C:C,C238)),"")</f>
        <v/>
      </c>
      <c r="R238" s="187" t="str">
        <f>IFERROR(CONCATENATE(VLOOKUP(A238,GM_Table,12,FALSE)," ",(VLOOKUP(A238,GM_Table,13,FALSE))),"")</f>
        <v/>
      </c>
      <c r="S238" s="203"/>
      <c r="T238" s="203"/>
      <c r="U238" s="203"/>
      <c r="V238" s="203"/>
      <c r="W238" s="203"/>
      <c r="X238" s="203"/>
    </row>
    <row r="239" spans="1:24" s="204" customFormat="1" x14ac:dyDescent="0.25">
      <c r="A239" s="210" t="s">
        <v>1521</v>
      </c>
      <c r="B239" s="210" t="s">
        <v>427</v>
      </c>
      <c r="C239" s="210" t="s">
        <v>2213</v>
      </c>
      <c r="D239" s="211">
        <v>1.86</v>
      </c>
      <c r="E239" s="211">
        <v>1075.0800000000002</v>
      </c>
      <c r="F239" s="211">
        <v>1066</v>
      </c>
      <c r="G239" s="198">
        <v>0</v>
      </c>
      <c r="H239" s="199">
        <v>0</v>
      </c>
      <c r="I239" s="199">
        <v>0</v>
      </c>
      <c r="J239" s="186" t="b">
        <f>IF(ISBLANK(CertifiedCrop[[#This Row],[1. Identifiant interne d’exploitation agricole*]]),"",IF(ISERROR(MATCH(CertifiedCrop[[#This Row],[1. Identifiant interne d’exploitation agricole*]],GroupMember[1. Identifiant interne d’exploitation agricole*],0)),FALSE,TRUE))</f>
        <v>1</v>
      </c>
      <c r="K239" s="186" t="b">
        <f t="array" ref="K239">IF(ISBLANK(CertifiedCrop[[#This Row],[2. Produit agricole certifié*]]),"",IF(ISERROR(MATCH(1,(#REF!=CertifiedCrop[[#This Row],[2. Produit agricole certifié*]])*(#REF!=CertifiedCrop[[#This Row],[3. Variété**]]),0)),FALSE,TRUE))</f>
        <v>0</v>
      </c>
      <c r="L239" s="212" t="str">
        <f t="shared" ref="L239:L298" si="20">IF((F239-G239)&lt;0,"!","")</f>
        <v/>
      </c>
      <c r="M239" s="212" t="str">
        <f t="shared" ref="M239:M298" si="21">IFERROR(IF((F239-G239)/G239&gt;25%,"!",IF((F239-G239)/G239&lt;-25%,"!","")),"")</f>
        <v/>
      </c>
      <c r="N239" s="213" t="str">
        <f t="shared" ref="N239:N298" si="22">IFERROR(IF((G239-H239)/H239&gt;25%,"!",IF((G239-H239)/H239&lt;-25%,"!","")),"")</f>
        <v/>
      </c>
      <c r="O239" s="214">
        <f t="shared" ref="O239:O298" si="23">IFERROR(E239/D239,"")</f>
        <v>578</v>
      </c>
      <c r="P239" s="214">
        <f t="shared" ref="P239:P298" si="24">IFERROR(F239/D239,"")</f>
        <v>573.11827956989248</v>
      </c>
      <c r="Q239" s="187" t="str">
        <f>IFERROR((VLOOKUP(A239,GM_Table,8,FALSE)-SUMIFS(D:D,A:A,A239,B:B,B239,C:C,C239)),"")</f>
        <v/>
      </c>
      <c r="R239" s="187" t="str">
        <f>IFERROR(CONCATENATE(VLOOKUP(A239,GM_Table,12,FALSE)," ",(VLOOKUP(A239,GM_Table,13,FALSE))),"")</f>
        <v/>
      </c>
      <c r="S239" s="203"/>
      <c r="T239" s="203"/>
      <c r="U239" s="203"/>
      <c r="V239" s="203"/>
      <c r="W239" s="203"/>
      <c r="X239" s="203"/>
    </row>
    <row r="240" spans="1:24" s="204" customFormat="1" x14ac:dyDescent="0.25">
      <c r="A240" s="210" t="s">
        <v>1524</v>
      </c>
      <c r="B240" s="210" t="s">
        <v>427</v>
      </c>
      <c r="C240" s="210" t="s">
        <v>2213</v>
      </c>
      <c r="D240" s="211">
        <v>1.56</v>
      </c>
      <c r="E240" s="211">
        <v>901.68000000000006</v>
      </c>
      <c r="F240" s="211">
        <v>900</v>
      </c>
      <c r="G240" s="198">
        <v>0</v>
      </c>
      <c r="H240" s="199">
        <v>0</v>
      </c>
      <c r="I240" s="199">
        <v>0</v>
      </c>
      <c r="J240" s="186" t="b">
        <f>IF(ISBLANK(CertifiedCrop[[#This Row],[1. Identifiant interne d’exploitation agricole*]]),"",IF(ISERROR(MATCH(CertifiedCrop[[#This Row],[1. Identifiant interne d’exploitation agricole*]],GroupMember[1. Identifiant interne d’exploitation agricole*],0)),FALSE,TRUE))</f>
        <v>1</v>
      </c>
      <c r="K240" s="186" t="b">
        <f t="array" ref="K240">IF(ISBLANK(CertifiedCrop[[#This Row],[2. Produit agricole certifié*]]),"",IF(ISERROR(MATCH(1,(#REF!=CertifiedCrop[[#This Row],[2. Produit agricole certifié*]])*(#REF!=CertifiedCrop[[#This Row],[3. Variété**]]),0)),FALSE,TRUE))</f>
        <v>0</v>
      </c>
      <c r="L240" s="212" t="str">
        <f t="shared" si="20"/>
        <v/>
      </c>
      <c r="M240" s="212" t="str">
        <f t="shared" si="21"/>
        <v/>
      </c>
      <c r="N240" s="213" t="str">
        <f t="shared" si="22"/>
        <v/>
      </c>
      <c r="O240" s="214">
        <f t="shared" si="23"/>
        <v>578</v>
      </c>
      <c r="P240" s="214">
        <f t="shared" si="24"/>
        <v>576.92307692307691</v>
      </c>
      <c r="Q240" s="187" t="str">
        <f>IFERROR((VLOOKUP(A240,GM_Table,8,FALSE)-SUMIFS(D:D,A:A,A240,B:B,B240,C:C,C240)),"")</f>
        <v/>
      </c>
      <c r="R240" s="187" t="str">
        <f>IFERROR(CONCATENATE(VLOOKUP(A240,GM_Table,12,FALSE)," ",(VLOOKUP(A240,GM_Table,13,FALSE))),"")</f>
        <v/>
      </c>
      <c r="S240" s="203"/>
      <c r="T240" s="203"/>
      <c r="U240" s="203"/>
      <c r="V240" s="203"/>
      <c r="W240" s="203"/>
      <c r="X240" s="203"/>
    </row>
    <row r="241" spans="1:24" s="204" customFormat="1" x14ac:dyDescent="0.25">
      <c r="A241" s="210" t="s">
        <v>1527</v>
      </c>
      <c r="B241" s="210" t="s">
        <v>427</v>
      </c>
      <c r="C241" s="210" t="s">
        <v>2213</v>
      </c>
      <c r="D241" s="211">
        <v>3.8</v>
      </c>
      <c r="E241" s="211">
        <v>2134.3459999999995</v>
      </c>
      <c r="F241" s="211">
        <v>2130</v>
      </c>
      <c r="G241" s="198">
        <v>0</v>
      </c>
      <c r="H241" s="199">
        <v>0</v>
      </c>
      <c r="I241" s="199">
        <v>0</v>
      </c>
      <c r="J241" s="186" t="b">
        <f>IF(ISBLANK(CertifiedCrop[[#This Row],[1. Identifiant interne d’exploitation agricole*]]),"",IF(ISERROR(MATCH(CertifiedCrop[[#This Row],[1. Identifiant interne d’exploitation agricole*]],GroupMember[1. Identifiant interne d’exploitation agricole*],0)),FALSE,TRUE))</f>
        <v>1</v>
      </c>
      <c r="K241" s="186" t="b">
        <f t="array" ref="K241">IF(ISBLANK(CertifiedCrop[[#This Row],[2. Produit agricole certifié*]]),"",IF(ISERROR(MATCH(1,(#REF!=CertifiedCrop[[#This Row],[2. Produit agricole certifié*]])*(#REF!=CertifiedCrop[[#This Row],[3. Variété**]]),0)),FALSE,TRUE))</f>
        <v>0</v>
      </c>
      <c r="L241" s="212" t="str">
        <f t="shared" si="20"/>
        <v/>
      </c>
      <c r="M241" s="212" t="str">
        <f t="shared" si="21"/>
        <v/>
      </c>
      <c r="N241" s="213" t="str">
        <f t="shared" si="22"/>
        <v/>
      </c>
      <c r="O241" s="214">
        <f t="shared" si="23"/>
        <v>561.66999999999996</v>
      </c>
      <c r="P241" s="214">
        <f t="shared" si="24"/>
        <v>560.52631578947376</v>
      </c>
      <c r="Q241" s="187" t="str">
        <f>IFERROR((VLOOKUP(A241,GM_Table,8,FALSE)-SUMIFS(D:D,A:A,A241,B:B,B241,C:C,C241)),"")</f>
        <v/>
      </c>
      <c r="R241" s="187" t="str">
        <f>IFERROR(CONCATENATE(VLOOKUP(A241,GM_Table,12,FALSE)," ",(VLOOKUP(A241,GM_Table,13,FALSE))),"")</f>
        <v/>
      </c>
      <c r="S241" s="203"/>
      <c r="T241" s="203"/>
      <c r="U241" s="203"/>
      <c r="V241" s="203"/>
      <c r="W241" s="203"/>
      <c r="X241" s="203"/>
    </row>
    <row r="242" spans="1:24" s="204" customFormat="1" x14ac:dyDescent="0.25">
      <c r="A242" s="210" t="s">
        <v>1529</v>
      </c>
      <c r="B242" s="210" t="s">
        <v>427</v>
      </c>
      <c r="C242" s="210" t="s">
        <v>2213</v>
      </c>
      <c r="D242" s="211">
        <v>3.77</v>
      </c>
      <c r="E242" s="211">
        <v>2179.06</v>
      </c>
      <c r="F242" s="211">
        <v>2168</v>
      </c>
      <c r="G242" s="198">
        <v>0</v>
      </c>
      <c r="H242" s="199">
        <v>0</v>
      </c>
      <c r="I242" s="199">
        <v>0</v>
      </c>
      <c r="J242" s="186" t="b">
        <f>IF(ISBLANK(CertifiedCrop[[#This Row],[1. Identifiant interne d’exploitation agricole*]]),"",IF(ISERROR(MATCH(CertifiedCrop[[#This Row],[1. Identifiant interne d’exploitation agricole*]],GroupMember[1. Identifiant interne d’exploitation agricole*],0)),FALSE,TRUE))</f>
        <v>1</v>
      </c>
      <c r="K242" s="186" t="b">
        <f t="array" ref="K242">IF(ISBLANK(CertifiedCrop[[#This Row],[2. Produit agricole certifié*]]),"",IF(ISERROR(MATCH(1,(#REF!=CertifiedCrop[[#This Row],[2. Produit agricole certifié*]])*(#REF!=CertifiedCrop[[#This Row],[3. Variété**]]),0)),FALSE,TRUE))</f>
        <v>0</v>
      </c>
      <c r="L242" s="212" t="str">
        <f t="shared" si="20"/>
        <v/>
      </c>
      <c r="M242" s="212" t="str">
        <f t="shared" si="21"/>
        <v/>
      </c>
      <c r="N242" s="213" t="str">
        <f t="shared" si="22"/>
        <v/>
      </c>
      <c r="O242" s="214">
        <f t="shared" si="23"/>
        <v>578</v>
      </c>
      <c r="P242" s="214">
        <f t="shared" si="24"/>
        <v>575.0663129973475</v>
      </c>
      <c r="Q242" s="187" t="str">
        <f>IFERROR((VLOOKUP(A242,GM_Table,8,FALSE)-SUMIFS(D:D,A:A,A242,B:B,B242,C:C,C242)),"")</f>
        <v/>
      </c>
      <c r="R242" s="187" t="str">
        <f>IFERROR(CONCATENATE(VLOOKUP(A242,GM_Table,12,FALSE)," ",(VLOOKUP(A242,GM_Table,13,FALSE))),"")</f>
        <v/>
      </c>
      <c r="S242" s="203"/>
      <c r="T242" s="203"/>
      <c r="U242" s="203"/>
      <c r="V242" s="203"/>
      <c r="W242" s="203"/>
      <c r="X242" s="203"/>
    </row>
    <row r="243" spans="1:24" s="204" customFormat="1" x14ac:dyDescent="0.25">
      <c r="A243" s="210" t="s">
        <v>1532</v>
      </c>
      <c r="B243" s="210" t="s">
        <v>427</v>
      </c>
      <c r="C243" s="210" t="s">
        <v>2213</v>
      </c>
      <c r="D243" s="211">
        <v>2.84</v>
      </c>
      <c r="E243" s="211">
        <v>1641.52</v>
      </c>
      <c r="F243" s="211">
        <v>1639</v>
      </c>
      <c r="G243" s="198">
        <v>0</v>
      </c>
      <c r="H243" s="199">
        <v>0</v>
      </c>
      <c r="I243" s="199">
        <v>0</v>
      </c>
      <c r="J243" s="186" t="b">
        <f>IF(ISBLANK(CertifiedCrop[[#This Row],[1. Identifiant interne d’exploitation agricole*]]),"",IF(ISERROR(MATCH(CertifiedCrop[[#This Row],[1. Identifiant interne d’exploitation agricole*]],GroupMember[1. Identifiant interne d’exploitation agricole*],0)),FALSE,TRUE))</f>
        <v>1</v>
      </c>
      <c r="K243" s="186" t="b">
        <f t="array" ref="K243">IF(ISBLANK(CertifiedCrop[[#This Row],[2. Produit agricole certifié*]]),"",IF(ISERROR(MATCH(1,(#REF!=CertifiedCrop[[#This Row],[2. Produit agricole certifié*]])*(#REF!=CertifiedCrop[[#This Row],[3. Variété**]]),0)),FALSE,TRUE))</f>
        <v>0</v>
      </c>
      <c r="L243" s="212" t="str">
        <f t="shared" si="20"/>
        <v/>
      </c>
      <c r="M243" s="212" t="str">
        <f t="shared" si="21"/>
        <v/>
      </c>
      <c r="N243" s="213" t="str">
        <f t="shared" si="22"/>
        <v/>
      </c>
      <c r="O243" s="214">
        <f t="shared" si="23"/>
        <v>578</v>
      </c>
      <c r="P243" s="214">
        <f t="shared" si="24"/>
        <v>577.11267605633805</v>
      </c>
      <c r="Q243" s="187" t="str">
        <f>IFERROR((VLOOKUP(A243,GM_Table,8,FALSE)-SUMIFS(D:D,A:A,A243,B:B,B243,C:C,C243)),"")</f>
        <v/>
      </c>
      <c r="R243" s="187" t="str">
        <f>IFERROR(CONCATENATE(VLOOKUP(A243,GM_Table,12,FALSE)," ",(VLOOKUP(A243,GM_Table,13,FALSE))),"")</f>
        <v/>
      </c>
      <c r="S243" s="203"/>
      <c r="T243" s="203"/>
      <c r="U243" s="203"/>
      <c r="V243" s="203"/>
      <c r="W243" s="203"/>
      <c r="X243" s="203"/>
    </row>
    <row r="244" spans="1:24" s="204" customFormat="1" x14ac:dyDescent="0.25">
      <c r="A244" s="210" t="s">
        <v>1535</v>
      </c>
      <c r="B244" s="210" t="s">
        <v>427</v>
      </c>
      <c r="C244" s="210" t="s">
        <v>2213</v>
      </c>
      <c r="D244" s="211">
        <v>4.75</v>
      </c>
      <c r="E244" s="211">
        <v>2745.5</v>
      </c>
      <c r="F244" s="211">
        <v>2736</v>
      </c>
      <c r="G244" s="198">
        <v>0</v>
      </c>
      <c r="H244" s="199">
        <v>0</v>
      </c>
      <c r="I244" s="199">
        <v>0</v>
      </c>
      <c r="J244" s="186" t="b">
        <f>IF(ISBLANK(CertifiedCrop[[#This Row],[1. Identifiant interne d’exploitation agricole*]]),"",IF(ISERROR(MATCH(CertifiedCrop[[#This Row],[1. Identifiant interne d’exploitation agricole*]],GroupMember[1. Identifiant interne d’exploitation agricole*],0)),FALSE,TRUE))</f>
        <v>1</v>
      </c>
      <c r="K244" s="186" t="b">
        <f t="array" ref="K244">IF(ISBLANK(CertifiedCrop[[#This Row],[2. Produit agricole certifié*]]),"",IF(ISERROR(MATCH(1,(#REF!=CertifiedCrop[[#This Row],[2. Produit agricole certifié*]])*(#REF!=CertifiedCrop[[#This Row],[3. Variété**]]),0)),FALSE,TRUE))</f>
        <v>0</v>
      </c>
      <c r="L244" s="212" t="str">
        <f t="shared" si="20"/>
        <v/>
      </c>
      <c r="M244" s="212" t="str">
        <f t="shared" si="21"/>
        <v/>
      </c>
      <c r="N244" s="213" t="str">
        <f t="shared" si="22"/>
        <v/>
      </c>
      <c r="O244" s="214">
        <f t="shared" si="23"/>
        <v>578</v>
      </c>
      <c r="P244" s="214">
        <f t="shared" si="24"/>
        <v>576</v>
      </c>
      <c r="Q244" s="187" t="str">
        <f>IFERROR((VLOOKUP(A244,GM_Table,8,FALSE)-SUMIFS(D:D,A:A,A244,B:B,B244,C:C,C244)),"")</f>
        <v/>
      </c>
      <c r="R244" s="187" t="str">
        <f>IFERROR(CONCATENATE(VLOOKUP(A244,GM_Table,12,FALSE)," ",(VLOOKUP(A244,GM_Table,13,FALSE))),"")</f>
        <v/>
      </c>
      <c r="S244" s="203"/>
      <c r="T244" s="203"/>
      <c r="U244" s="203"/>
      <c r="V244" s="203"/>
      <c r="W244" s="203"/>
      <c r="X244" s="203"/>
    </row>
    <row r="245" spans="1:24" s="204" customFormat="1" x14ac:dyDescent="0.25">
      <c r="A245" s="210" t="s">
        <v>1538</v>
      </c>
      <c r="B245" s="210" t="s">
        <v>427</v>
      </c>
      <c r="C245" s="210" t="s">
        <v>2213</v>
      </c>
      <c r="D245" s="211">
        <v>3.78</v>
      </c>
      <c r="E245" s="211">
        <v>2184.8399999999997</v>
      </c>
      <c r="F245" s="211">
        <v>2175</v>
      </c>
      <c r="G245" s="198">
        <v>0</v>
      </c>
      <c r="H245" s="199">
        <v>0</v>
      </c>
      <c r="I245" s="199">
        <v>0</v>
      </c>
      <c r="J245" s="186" t="b">
        <f>IF(ISBLANK(CertifiedCrop[[#This Row],[1. Identifiant interne d’exploitation agricole*]]),"",IF(ISERROR(MATCH(CertifiedCrop[[#This Row],[1. Identifiant interne d’exploitation agricole*]],GroupMember[1. Identifiant interne d’exploitation agricole*],0)),FALSE,TRUE))</f>
        <v>1</v>
      </c>
      <c r="K245" s="186" t="b">
        <f t="array" ref="K245">IF(ISBLANK(CertifiedCrop[[#This Row],[2. Produit agricole certifié*]]),"",IF(ISERROR(MATCH(1,(#REF!=CertifiedCrop[[#This Row],[2. Produit agricole certifié*]])*(#REF!=CertifiedCrop[[#This Row],[3. Variété**]]),0)),FALSE,TRUE))</f>
        <v>0</v>
      </c>
      <c r="L245" s="212" t="str">
        <f t="shared" si="20"/>
        <v/>
      </c>
      <c r="M245" s="212" t="str">
        <f t="shared" si="21"/>
        <v/>
      </c>
      <c r="N245" s="213" t="str">
        <f t="shared" si="22"/>
        <v/>
      </c>
      <c r="O245" s="214">
        <f t="shared" si="23"/>
        <v>578</v>
      </c>
      <c r="P245" s="214">
        <f t="shared" si="24"/>
        <v>575.39682539682542</v>
      </c>
      <c r="Q245" s="187" t="str">
        <f>IFERROR((VLOOKUP(A245,GM_Table,8,FALSE)-SUMIFS(D:D,A:A,A245,B:B,B245,C:C,C245)),"")</f>
        <v/>
      </c>
      <c r="R245" s="187" t="str">
        <f>IFERROR(CONCATENATE(VLOOKUP(A245,GM_Table,12,FALSE)," ",(VLOOKUP(A245,GM_Table,13,FALSE))),"")</f>
        <v/>
      </c>
      <c r="S245" s="203"/>
      <c r="T245" s="203"/>
      <c r="U245" s="203"/>
      <c r="V245" s="203"/>
      <c r="W245" s="203"/>
      <c r="X245" s="203"/>
    </row>
    <row r="246" spans="1:24" s="204" customFormat="1" x14ac:dyDescent="0.25">
      <c r="A246" s="210" t="s">
        <v>1542</v>
      </c>
      <c r="B246" s="210" t="s">
        <v>427</v>
      </c>
      <c r="C246" s="210" t="s">
        <v>2213</v>
      </c>
      <c r="D246" s="211">
        <v>3.42</v>
      </c>
      <c r="E246" s="211">
        <v>2160.3113999999996</v>
      </c>
      <c r="F246" s="211">
        <v>2156</v>
      </c>
      <c r="G246" s="198">
        <v>0</v>
      </c>
      <c r="H246" s="199">
        <v>0</v>
      </c>
      <c r="I246" s="199">
        <v>0</v>
      </c>
      <c r="J246" s="186" t="b">
        <f>IF(ISBLANK(CertifiedCrop[[#This Row],[1. Identifiant interne d’exploitation agricole*]]),"",IF(ISERROR(MATCH(CertifiedCrop[[#This Row],[1. Identifiant interne d’exploitation agricole*]],GroupMember[1. Identifiant interne d’exploitation agricole*],0)),FALSE,TRUE))</f>
        <v>1</v>
      </c>
      <c r="K246" s="186" t="b">
        <f t="array" ref="K246">IF(ISBLANK(CertifiedCrop[[#This Row],[2. Produit agricole certifié*]]),"",IF(ISERROR(MATCH(1,(#REF!=CertifiedCrop[[#This Row],[2. Produit agricole certifié*]])*(#REF!=CertifiedCrop[[#This Row],[3. Variété**]]),0)),FALSE,TRUE))</f>
        <v>0</v>
      </c>
      <c r="L246" s="212" t="str">
        <f t="shared" si="20"/>
        <v/>
      </c>
      <c r="M246" s="212" t="str">
        <f t="shared" si="21"/>
        <v/>
      </c>
      <c r="N246" s="213" t="str">
        <f t="shared" si="22"/>
        <v/>
      </c>
      <c r="O246" s="214">
        <f t="shared" si="23"/>
        <v>631.66999999999985</v>
      </c>
      <c r="P246" s="214">
        <f t="shared" si="24"/>
        <v>630.40935672514627</v>
      </c>
      <c r="Q246" s="187" t="str">
        <f>IFERROR((VLOOKUP(A246,GM_Table,8,FALSE)-SUMIFS(D:D,A:A,A246,B:B,B246,C:C,C246)),"")</f>
        <v/>
      </c>
      <c r="R246" s="187" t="str">
        <f>IFERROR(CONCATENATE(VLOOKUP(A246,GM_Table,12,FALSE)," ",(VLOOKUP(A246,GM_Table,13,FALSE))),"")</f>
        <v/>
      </c>
      <c r="S246" s="203"/>
      <c r="T246" s="203"/>
      <c r="U246" s="203"/>
      <c r="V246" s="203"/>
      <c r="W246" s="203"/>
      <c r="X246" s="203"/>
    </row>
    <row r="247" spans="1:24" s="204" customFormat="1" x14ac:dyDescent="0.25">
      <c r="A247" s="210" t="s">
        <v>1544</v>
      </c>
      <c r="B247" s="210" t="s">
        <v>427</v>
      </c>
      <c r="C247" s="210" t="s">
        <v>2213</v>
      </c>
      <c r="D247" s="211">
        <v>2.46</v>
      </c>
      <c r="E247" s="211">
        <v>1421.8799999999999</v>
      </c>
      <c r="F247" s="211">
        <v>1419</v>
      </c>
      <c r="G247" s="198">
        <v>0</v>
      </c>
      <c r="H247" s="199">
        <v>0</v>
      </c>
      <c r="I247" s="199">
        <v>0</v>
      </c>
      <c r="J247" s="186" t="b">
        <f>IF(ISBLANK(CertifiedCrop[[#This Row],[1. Identifiant interne d’exploitation agricole*]]),"",IF(ISERROR(MATCH(CertifiedCrop[[#This Row],[1. Identifiant interne d’exploitation agricole*]],GroupMember[1. Identifiant interne d’exploitation agricole*],0)),FALSE,TRUE))</f>
        <v>1</v>
      </c>
      <c r="K247" s="186" t="b">
        <f t="array" ref="K247">IF(ISBLANK(CertifiedCrop[[#This Row],[2. Produit agricole certifié*]]),"",IF(ISERROR(MATCH(1,(#REF!=CertifiedCrop[[#This Row],[2. Produit agricole certifié*]])*(#REF!=CertifiedCrop[[#This Row],[3. Variété**]]),0)),FALSE,TRUE))</f>
        <v>0</v>
      </c>
      <c r="L247" s="212" t="str">
        <f t="shared" si="20"/>
        <v/>
      </c>
      <c r="M247" s="212" t="str">
        <f t="shared" si="21"/>
        <v/>
      </c>
      <c r="N247" s="213" t="str">
        <f t="shared" si="22"/>
        <v/>
      </c>
      <c r="O247" s="214">
        <f t="shared" si="23"/>
        <v>578</v>
      </c>
      <c r="P247" s="214">
        <f t="shared" si="24"/>
        <v>576.82926829268297</v>
      </c>
      <c r="Q247" s="187" t="str">
        <f>IFERROR((VLOOKUP(A247,GM_Table,8,FALSE)-SUMIFS(D:D,A:A,A247,B:B,B247,C:C,C247)),"")</f>
        <v/>
      </c>
      <c r="R247" s="187" t="str">
        <f>IFERROR(CONCATENATE(VLOOKUP(A247,GM_Table,12,FALSE)," ",(VLOOKUP(A247,GM_Table,13,FALSE))),"")</f>
        <v/>
      </c>
      <c r="S247" s="203"/>
      <c r="T247" s="203"/>
      <c r="U247" s="203"/>
      <c r="V247" s="203"/>
      <c r="W247" s="203"/>
      <c r="X247" s="203"/>
    </row>
    <row r="248" spans="1:24" s="204" customFormat="1" x14ac:dyDescent="0.25">
      <c r="A248" s="210" t="s">
        <v>1547</v>
      </c>
      <c r="B248" s="210" t="s">
        <v>427</v>
      </c>
      <c r="C248" s="210" t="s">
        <v>2213</v>
      </c>
      <c r="D248" s="211">
        <v>1.59</v>
      </c>
      <c r="E248" s="211">
        <v>919.0200000000001</v>
      </c>
      <c r="F248" s="211">
        <v>910</v>
      </c>
      <c r="G248" s="198">
        <v>0</v>
      </c>
      <c r="H248" s="199">
        <v>0</v>
      </c>
      <c r="I248" s="199">
        <v>0</v>
      </c>
      <c r="J248" s="186" t="b">
        <f>IF(ISBLANK(CertifiedCrop[[#This Row],[1. Identifiant interne d’exploitation agricole*]]),"",IF(ISERROR(MATCH(CertifiedCrop[[#This Row],[1. Identifiant interne d’exploitation agricole*]],GroupMember[1. Identifiant interne d’exploitation agricole*],0)),FALSE,TRUE))</f>
        <v>1</v>
      </c>
      <c r="K248" s="186" t="b">
        <f t="array" ref="K248">IF(ISBLANK(CertifiedCrop[[#This Row],[2. Produit agricole certifié*]]),"",IF(ISERROR(MATCH(1,(#REF!=CertifiedCrop[[#This Row],[2. Produit agricole certifié*]])*(#REF!=CertifiedCrop[[#This Row],[3. Variété**]]),0)),FALSE,TRUE))</f>
        <v>0</v>
      </c>
      <c r="L248" s="212" t="str">
        <f t="shared" si="20"/>
        <v/>
      </c>
      <c r="M248" s="212" t="str">
        <f t="shared" si="21"/>
        <v/>
      </c>
      <c r="N248" s="213" t="str">
        <f t="shared" si="22"/>
        <v/>
      </c>
      <c r="O248" s="214">
        <f t="shared" si="23"/>
        <v>578</v>
      </c>
      <c r="P248" s="214">
        <f t="shared" si="24"/>
        <v>572.32704402515719</v>
      </c>
      <c r="Q248" s="187" t="str">
        <f>IFERROR((VLOOKUP(A248,GM_Table,8,FALSE)-SUMIFS(D:D,A:A,A248,B:B,B248,C:C,C248)),"")</f>
        <v/>
      </c>
      <c r="R248" s="187" t="str">
        <f>IFERROR(CONCATENATE(VLOOKUP(A248,GM_Table,12,FALSE)," ",(VLOOKUP(A248,GM_Table,13,FALSE))),"")</f>
        <v/>
      </c>
      <c r="S248" s="203"/>
      <c r="T248" s="203"/>
      <c r="U248" s="203"/>
      <c r="V248" s="203"/>
      <c r="W248" s="203"/>
      <c r="X248" s="203"/>
    </row>
    <row r="249" spans="1:24" s="204" customFormat="1" x14ac:dyDescent="0.25">
      <c r="A249" s="210" t="s">
        <v>1550</v>
      </c>
      <c r="B249" s="210" t="s">
        <v>427</v>
      </c>
      <c r="C249" s="210" t="s">
        <v>2213</v>
      </c>
      <c r="D249" s="211">
        <v>1.69</v>
      </c>
      <c r="E249" s="211">
        <v>976.81999999999994</v>
      </c>
      <c r="F249" s="211">
        <v>968</v>
      </c>
      <c r="G249" s="198">
        <v>0</v>
      </c>
      <c r="H249" s="199">
        <v>0</v>
      </c>
      <c r="I249" s="199">
        <v>0</v>
      </c>
      <c r="J249" s="186" t="b">
        <f>IF(ISBLANK(CertifiedCrop[[#This Row],[1. Identifiant interne d’exploitation agricole*]]),"",IF(ISERROR(MATCH(CertifiedCrop[[#This Row],[1. Identifiant interne d’exploitation agricole*]],GroupMember[1. Identifiant interne d’exploitation agricole*],0)),FALSE,TRUE))</f>
        <v>1</v>
      </c>
      <c r="K249" s="186" t="b">
        <f t="array" ref="K249">IF(ISBLANK(CertifiedCrop[[#This Row],[2. Produit agricole certifié*]]),"",IF(ISERROR(MATCH(1,(#REF!=CertifiedCrop[[#This Row],[2. Produit agricole certifié*]])*(#REF!=CertifiedCrop[[#This Row],[3. Variété**]]),0)),FALSE,TRUE))</f>
        <v>0</v>
      </c>
      <c r="L249" s="212" t="str">
        <f t="shared" si="20"/>
        <v/>
      </c>
      <c r="M249" s="212" t="str">
        <f t="shared" si="21"/>
        <v/>
      </c>
      <c r="N249" s="213" t="str">
        <f t="shared" si="22"/>
        <v/>
      </c>
      <c r="O249" s="214">
        <f t="shared" si="23"/>
        <v>578</v>
      </c>
      <c r="P249" s="214">
        <f t="shared" si="24"/>
        <v>572.78106508875737</v>
      </c>
      <c r="Q249" s="187" t="str">
        <f>IFERROR((VLOOKUP(A249,GM_Table,8,FALSE)-SUMIFS(D:D,A:A,A249,B:B,B249,C:C,C249)),"")</f>
        <v/>
      </c>
      <c r="R249" s="187" t="str">
        <f>IFERROR(CONCATENATE(VLOOKUP(A249,GM_Table,12,FALSE)," ",(VLOOKUP(A249,GM_Table,13,FALSE))),"")</f>
        <v/>
      </c>
      <c r="S249" s="203"/>
      <c r="T249" s="203"/>
      <c r="U249" s="203"/>
      <c r="V249" s="203"/>
      <c r="W249" s="203"/>
      <c r="X249" s="203"/>
    </row>
    <row r="250" spans="1:24" s="204" customFormat="1" x14ac:dyDescent="0.25">
      <c r="A250" s="210" t="s">
        <v>1553</v>
      </c>
      <c r="B250" s="210" t="s">
        <v>427</v>
      </c>
      <c r="C250" s="210" t="s">
        <v>2213</v>
      </c>
      <c r="D250" s="211">
        <v>5.0579999999999998</v>
      </c>
      <c r="E250" s="211">
        <v>2923.5239999999999</v>
      </c>
      <c r="F250" s="211">
        <v>2920</v>
      </c>
      <c r="G250" s="198">
        <v>0</v>
      </c>
      <c r="H250" s="199">
        <v>0</v>
      </c>
      <c r="I250" s="199">
        <v>0</v>
      </c>
      <c r="J250" s="186" t="b">
        <f>IF(ISBLANK(CertifiedCrop[[#This Row],[1. Identifiant interne d’exploitation agricole*]]),"",IF(ISERROR(MATCH(CertifiedCrop[[#This Row],[1. Identifiant interne d’exploitation agricole*]],GroupMember[1. Identifiant interne d’exploitation agricole*],0)),FALSE,TRUE))</f>
        <v>1</v>
      </c>
      <c r="K250" s="186" t="b">
        <f t="array" ref="K250">IF(ISBLANK(CertifiedCrop[[#This Row],[2. Produit agricole certifié*]]),"",IF(ISERROR(MATCH(1,(#REF!=CertifiedCrop[[#This Row],[2. Produit agricole certifié*]])*(#REF!=CertifiedCrop[[#This Row],[3. Variété**]]),0)),FALSE,TRUE))</f>
        <v>0</v>
      </c>
      <c r="L250" s="212" t="str">
        <f t="shared" si="20"/>
        <v/>
      </c>
      <c r="M250" s="212" t="str">
        <f t="shared" si="21"/>
        <v/>
      </c>
      <c r="N250" s="213" t="str">
        <f t="shared" si="22"/>
        <v/>
      </c>
      <c r="O250" s="214">
        <f t="shared" si="23"/>
        <v>578</v>
      </c>
      <c r="P250" s="214">
        <f t="shared" si="24"/>
        <v>577.30328192961645</v>
      </c>
      <c r="Q250" s="187" t="str">
        <f>IFERROR((VLOOKUP(A250,GM_Table,8,FALSE)-SUMIFS(D:D,A:A,A250,B:B,B250,C:C,C250)),"")</f>
        <v/>
      </c>
      <c r="R250" s="187" t="str">
        <f>IFERROR(CONCATENATE(VLOOKUP(A250,GM_Table,12,FALSE)," ",(VLOOKUP(A250,GM_Table,13,FALSE))),"")</f>
        <v/>
      </c>
      <c r="S250" s="203"/>
      <c r="T250" s="203"/>
      <c r="U250" s="203"/>
      <c r="V250" s="203"/>
      <c r="W250" s="203"/>
      <c r="X250" s="203"/>
    </row>
    <row r="251" spans="1:24" s="204" customFormat="1" x14ac:dyDescent="0.25">
      <c r="A251" s="210" t="s">
        <v>1555</v>
      </c>
      <c r="B251" s="210" t="s">
        <v>427</v>
      </c>
      <c r="C251" s="210" t="s">
        <v>2213</v>
      </c>
      <c r="D251" s="211">
        <v>0.68</v>
      </c>
      <c r="E251" s="211">
        <v>393.04</v>
      </c>
      <c r="F251" s="211">
        <v>388</v>
      </c>
      <c r="G251" s="198">
        <v>0</v>
      </c>
      <c r="H251" s="199">
        <v>0</v>
      </c>
      <c r="I251" s="199">
        <v>0</v>
      </c>
      <c r="J251" s="186" t="b">
        <f>IF(ISBLANK(CertifiedCrop[[#This Row],[1. Identifiant interne d’exploitation agricole*]]),"",IF(ISERROR(MATCH(CertifiedCrop[[#This Row],[1. Identifiant interne d’exploitation agricole*]],GroupMember[1. Identifiant interne d’exploitation agricole*],0)),FALSE,TRUE))</f>
        <v>1</v>
      </c>
      <c r="K251" s="186" t="b">
        <f t="array" ref="K251">IF(ISBLANK(CertifiedCrop[[#This Row],[2. Produit agricole certifié*]]),"",IF(ISERROR(MATCH(1,(#REF!=CertifiedCrop[[#This Row],[2. Produit agricole certifié*]])*(#REF!=CertifiedCrop[[#This Row],[3. Variété**]]),0)),FALSE,TRUE))</f>
        <v>0</v>
      </c>
      <c r="L251" s="212" t="str">
        <f t="shared" si="20"/>
        <v/>
      </c>
      <c r="M251" s="212" t="str">
        <f t="shared" si="21"/>
        <v/>
      </c>
      <c r="N251" s="213" t="str">
        <f t="shared" si="22"/>
        <v/>
      </c>
      <c r="O251" s="214">
        <f t="shared" si="23"/>
        <v>578</v>
      </c>
      <c r="P251" s="214">
        <f t="shared" si="24"/>
        <v>570.58823529411757</v>
      </c>
      <c r="Q251" s="187" t="str">
        <f>IFERROR((VLOOKUP(A251,GM_Table,8,FALSE)-SUMIFS(D:D,A:A,A251,B:B,B251,C:C,C251)),"")</f>
        <v/>
      </c>
      <c r="R251" s="187" t="str">
        <f>IFERROR(CONCATENATE(VLOOKUP(A251,GM_Table,12,FALSE)," ",(VLOOKUP(A251,GM_Table,13,FALSE))),"")</f>
        <v/>
      </c>
      <c r="S251" s="203"/>
      <c r="T251" s="203"/>
      <c r="U251" s="203"/>
      <c r="V251" s="203"/>
      <c r="W251" s="203"/>
      <c r="X251" s="203"/>
    </row>
    <row r="252" spans="1:24" s="204" customFormat="1" x14ac:dyDescent="0.25">
      <c r="A252" s="210" t="s">
        <v>1559</v>
      </c>
      <c r="B252" s="210" t="s">
        <v>427</v>
      </c>
      <c r="C252" s="210" t="s">
        <v>2213</v>
      </c>
      <c r="D252" s="211">
        <v>5.42</v>
      </c>
      <c r="E252" s="211">
        <v>3132.7599999999998</v>
      </c>
      <c r="F252" s="211">
        <v>3126</v>
      </c>
      <c r="G252" s="198">
        <v>0</v>
      </c>
      <c r="H252" s="199">
        <v>0</v>
      </c>
      <c r="I252" s="199">
        <v>0</v>
      </c>
      <c r="J252" s="186" t="b">
        <f>IF(ISBLANK(CertifiedCrop[[#This Row],[1. Identifiant interne d’exploitation agricole*]]),"",IF(ISERROR(MATCH(CertifiedCrop[[#This Row],[1. Identifiant interne d’exploitation agricole*]],GroupMember[1. Identifiant interne d’exploitation agricole*],0)),FALSE,TRUE))</f>
        <v>1</v>
      </c>
      <c r="K252" s="186" t="b">
        <f t="array" ref="K252">IF(ISBLANK(CertifiedCrop[[#This Row],[2. Produit agricole certifié*]]),"",IF(ISERROR(MATCH(1,(#REF!=CertifiedCrop[[#This Row],[2. Produit agricole certifié*]])*(#REF!=CertifiedCrop[[#This Row],[3. Variété**]]),0)),FALSE,TRUE))</f>
        <v>0</v>
      </c>
      <c r="L252" s="212" t="str">
        <f t="shared" si="20"/>
        <v/>
      </c>
      <c r="M252" s="212" t="str">
        <f t="shared" si="21"/>
        <v/>
      </c>
      <c r="N252" s="213" t="str">
        <f t="shared" si="22"/>
        <v/>
      </c>
      <c r="O252" s="214">
        <f t="shared" si="23"/>
        <v>578</v>
      </c>
      <c r="P252" s="214">
        <f t="shared" si="24"/>
        <v>576.75276752767525</v>
      </c>
      <c r="Q252" s="187" t="str">
        <f>IFERROR((VLOOKUP(A252,GM_Table,8,FALSE)-SUMIFS(D:D,A:A,A252,B:B,B252,C:C,C252)),"")</f>
        <v/>
      </c>
      <c r="R252" s="187" t="str">
        <f>IFERROR(CONCATENATE(VLOOKUP(A252,GM_Table,12,FALSE)," ",(VLOOKUP(A252,GM_Table,13,FALSE))),"")</f>
        <v/>
      </c>
      <c r="S252" s="203"/>
      <c r="T252" s="203"/>
      <c r="U252" s="203"/>
      <c r="V252" s="203"/>
      <c r="W252" s="203"/>
      <c r="X252" s="203"/>
    </row>
    <row r="253" spans="1:24" s="204" customFormat="1" x14ac:dyDescent="0.25">
      <c r="A253" s="210" t="s">
        <v>1562</v>
      </c>
      <c r="B253" s="210" t="s">
        <v>427</v>
      </c>
      <c r="C253" s="210" t="s">
        <v>2213</v>
      </c>
      <c r="D253" s="211">
        <v>4.91</v>
      </c>
      <c r="E253" s="211">
        <v>2837.98</v>
      </c>
      <c r="F253" s="211">
        <v>2832</v>
      </c>
      <c r="G253" s="198">
        <v>0</v>
      </c>
      <c r="H253" s="199">
        <v>0</v>
      </c>
      <c r="I253" s="199">
        <v>0</v>
      </c>
      <c r="J253" s="186" t="b">
        <f>IF(ISBLANK(CertifiedCrop[[#This Row],[1. Identifiant interne d’exploitation agricole*]]),"",IF(ISERROR(MATCH(CertifiedCrop[[#This Row],[1. Identifiant interne d’exploitation agricole*]],GroupMember[1. Identifiant interne d’exploitation agricole*],0)),FALSE,TRUE))</f>
        <v>1</v>
      </c>
      <c r="K253" s="186" t="b">
        <f t="array" ref="K253">IF(ISBLANK(CertifiedCrop[[#This Row],[2. Produit agricole certifié*]]),"",IF(ISERROR(MATCH(1,(#REF!=CertifiedCrop[[#This Row],[2. Produit agricole certifié*]])*(#REF!=CertifiedCrop[[#This Row],[3. Variété**]]),0)),FALSE,TRUE))</f>
        <v>0</v>
      </c>
      <c r="L253" s="212" t="str">
        <f t="shared" si="20"/>
        <v/>
      </c>
      <c r="M253" s="212" t="str">
        <f t="shared" si="21"/>
        <v/>
      </c>
      <c r="N253" s="213" t="str">
        <f t="shared" si="22"/>
        <v/>
      </c>
      <c r="O253" s="214">
        <f t="shared" si="23"/>
        <v>578</v>
      </c>
      <c r="P253" s="214">
        <f t="shared" si="24"/>
        <v>576.78207739307538</v>
      </c>
      <c r="Q253" s="187" t="str">
        <f>IFERROR((VLOOKUP(A253,GM_Table,8,FALSE)-SUMIFS(D:D,A:A,A253,B:B,B253,C:C,C253)),"")</f>
        <v/>
      </c>
      <c r="R253" s="187" t="str">
        <f>IFERROR(CONCATENATE(VLOOKUP(A253,GM_Table,12,FALSE)," ",(VLOOKUP(A253,GM_Table,13,FALSE))),"")</f>
        <v/>
      </c>
      <c r="S253" s="203"/>
      <c r="T253" s="203"/>
      <c r="U253" s="203"/>
      <c r="V253" s="203"/>
      <c r="W253" s="203"/>
      <c r="X253" s="203"/>
    </row>
    <row r="254" spans="1:24" s="204" customFormat="1" x14ac:dyDescent="0.25">
      <c r="A254" s="210" t="s">
        <v>1565</v>
      </c>
      <c r="B254" s="210" t="s">
        <v>427</v>
      </c>
      <c r="C254" s="210" t="s">
        <v>2213</v>
      </c>
      <c r="D254" s="211">
        <v>2.59</v>
      </c>
      <c r="E254" s="211">
        <v>1497.02</v>
      </c>
      <c r="F254" s="211">
        <v>1485</v>
      </c>
      <c r="G254" s="198">
        <v>0</v>
      </c>
      <c r="H254" s="199">
        <v>0</v>
      </c>
      <c r="I254" s="199">
        <v>0</v>
      </c>
      <c r="J254" s="186" t="b">
        <f>IF(ISBLANK(CertifiedCrop[[#This Row],[1. Identifiant interne d’exploitation agricole*]]),"",IF(ISERROR(MATCH(CertifiedCrop[[#This Row],[1. Identifiant interne d’exploitation agricole*]],GroupMember[1. Identifiant interne d’exploitation agricole*],0)),FALSE,TRUE))</f>
        <v>1</v>
      </c>
      <c r="K254" s="186" t="b">
        <f t="array" ref="K254">IF(ISBLANK(CertifiedCrop[[#This Row],[2. Produit agricole certifié*]]),"",IF(ISERROR(MATCH(1,(#REF!=CertifiedCrop[[#This Row],[2. Produit agricole certifié*]])*(#REF!=CertifiedCrop[[#This Row],[3. Variété**]]),0)),FALSE,TRUE))</f>
        <v>0</v>
      </c>
      <c r="L254" s="212" t="str">
        <f t="shared" si="20"/>
        <v/>
      </c>
      <c r="M254" s="212" t="str">
        <f t="shared" si="21"/>
        <v/>
      </c>
      <c r="N254" s="213" t="str">
        <f t="shared" si="22"/>
        <v/>
      </c>
      <c r="O254" s="214">
        <f t="shared" si="23"/>
        <v>578</v>
      </c>
      <c r="P254" s="214">
        <f t="shared" si="24"/>
        <v>573.35907335907336</v>
      </c>
      <c r="Q254" s="187" t="str">
        <f>IFERROR((VLOOKUP(A254,GM_Table,8,FALSE)-SUMIFS(D:D,A:A,A254,B:B,B254,C:C,C254)),"")</f>
        <v/>
      </c>
      <c r="R254" s="187" t="str">
        <f>IFERROR(CONCATENATE(VLOOKUP(A254,GM_Table,12,FALSE)," ",(VLOOKUP(A254,GM_Table,13,FALSE))),"")</f>
        <v/>
      </c>
      <c r="S254" s="203"/>
      <c r="T254" s="203"/>
      <c r="U254" s="203"/>
      <c r="V254" s="203"/>
      <c r="W254" s="203"/>
      <c r="X254" s="203"/>
    </row>
    <row r="255" spans="1:24" s="204" customFormat="1" x14ac:dyDescent="0.25">
      <c r="A255" s="210" t="s">
        <v>1568</v>
      </c>
      <c r="B255" s="210" t="s">
        <v>427</v>
      </c>
      <c r="C255" s="210" t="s">
        <v>2213</v>
      </c>
      <c r="D255" s="211">
        <v>2.62</v>
      </c>
      <c r="E255" s="211">
        <v>1523.9754</v>
      </c>
      <c r="F255" s="211">
        <v>1515</v>
      </c>
      <c r="G255" s="198">
        <v>0</v>
      </c>
      <c r="H255" s="199">
        <v>0</v>
      </c>
      <c r="I255" s="199">
        <v>0</v>
      </c>
      <c r="J255" s="186" t="b">
        <f>IF(ISBLANK(CertifiedCrop[[#This Row],[1. Identifiant interne d’exploitation agricole*]]),"",IF(ISERROR(MATCH(CertifiedCrop[[#This Row],[1. Identifiant interne d’exploitation agricole*]],GroupMember[1. Identifiant interne d’exploitation agricole*],0)),FALSE,TRUE))</f>
        <v>1</v>
      </c>
      <c r="K255" s="186" t="b">
        <f t="array" ref="K255">IF(ISBLANK(CertifiedCrop[[#This Row],[2. Produit agricole certifié*]]),"",IF(ISERROR(MATCH(1,(#REF!=CertifiedCrop[[#This Row],[2. Produit agricole certifié*]])*(#REF!=CertifiedCrop[[#This Row],[3. Variété**]]),0)),FALSE,TRUE))</f>
        <v>0</v>
      </c>
      <c r="L255" s="212" t="str">
        <f t="shared" si="20"/>
        <v/>
      </c>
      <c r="M255" s="212" t="str">
        <f t="shared" si="21"/>
        <v/>
      </c>
      <c r="N255" s="213" t="str">
        <f t="shared" si="22"/>
        <v/>
      </c>
      <c r="O255" s="214">
        <f t="shared" si="23"/>
        <v>581.66999999999996</v>
      </c>
      <c r="P255" s="214">
        <f t="shared" si="24"/>
        <v>578.24427480916029</v>
      </c>
      <c r="Q255" s="187" t="str">
        <f>IFERROR((VLOOKUP(A255,GM_Table,8,FALSE)-SUMIFS(D:D,A:A,A255,B:B,B255,C:C,C255)),"")</f>
        <v/>
      </c>
      <c r="R255" s="187" t="str">
        <f>IFERROR(CONCATENATE(VLOOKUP(A255,GM_Table,12,FALSE)," ",(VLOOKUP(A255,GM_Table,13,FALSE))),"")</f>
        <v/>
      </c>
      <c r="S255" s="203"/>
      <c r="T255" s="203"/>
      <c r="U255" s="203"/>
      <c r="V255" s="203"/>
      <c r="W255" s="203"/>
      <c r="X255" s="203"/>
    </row>
    <row r="256" spans="1:24" s="204" customFormat="1" x14ac:dyDescent="0.25">
      <c r="A256" s="210" t="s">
        <v>1572</v>
      </c>
      <c r="B256" s="210" t="s">
        <v>427</v>
      </c>
      <c r="C256" s="210" t="s">
        <v>2213</v>
      </c>
      <c r="D256" s="211">
        <v>0.82</v>
      </c>
      <c r="E256" s="211">
        <v>473.96</v>
      </c>
      <c r="F256" s="211">
        <v>466</v>
      </c>
      <c r="G256" s="198">
        <v>0</v>
      </c>
      <c r="H256" s="199">
        <v>0</v>
      </c>
      <c r="I256" s="199">
        <v>0</v>
      </c>
      <c r="J256" s="186" t="b">
        <f>IF(ISBLANK(CertifiedCrop[[#This Row],[1. Identifiant interne d’exploitation agricole*]]),"",IF(ISERROR(MATCH(CertifiedCrop[[#This Row],[1. Identifiant interne d’exploitation agricole*]],GroupMember[1. Identifiant interne d’exploitation agricole*],0)),FALSE,TRUE))</f>
        <v>1</v>
      </c>
      <c r="K256" s="186" t="b">
        <f t="array" ref="K256">IF(ISBLANK(CertifiedCrop[[#This Row],[2. Produit agricole certifié*]]),"",IF(ISERROR(MATCH(1,(#REF!=CertifiedCrop[[#This Row],[2. Produit agricole certifié*]])*(#REF!=CertifiedCrop[[#This Row],[3. Variété**]]),0)),FALSE,TRUE))</f>
        <v>0</v>
      </c>
      <c r="L256" s="212" t="str">
        <f t="shared" si="20"/>
        <v/>
      </c>
      <c r="M256" s="212" t="str">
        <f t="shared" si="21"/>
        <v/>
      </c>
      <c r="N256" s="213" t="str">
        <f t="shared" si="22"/>
        <v/>
      </c>
      <c r="O256" s="214">
        <f t="shared" si="23"/>
        <v>578</v>
      </c>
      <c r="P256" s="214">
        <f t="shared" si="24"/>
        <v>568.29268292682934</v>
      </c>
      <c r="Q256" s="187" t="str">
        <f>IFERROR((VLOOKUP(A256,GM_Table,8,FALSE)-SUMIFS(D:D,A:A,A256,B:B,B256,C:C,C256)),"")</f>
        <v/>
      </c>
      <c r="R256" s="187" t="str">
        <f>IFERROR(CONCATENATE(VLOOKUP(A256,GM_Table,12,FALSE)," ",(VLOOKUP(A256,GM_Table,13,FALSE))),"")</f>
        <v/>
      </c>
      <c r="S256" s="203"/>
      <c r="T256" s="203"/>
      <c r="U256" s="203"/>
      <c r="V256" s="203"/>
      <c r="W256" s="203"/>
      <c r="X256" s="203"/>
    </row>
    <row r="257" spans="1:24" s="204" customFormat="1" x14ac:dyDescent="0.25">
      <c r="A257" s="210" t="s">
        <v>1576</v>
      </c>
      <c r="B257" s="210" t="s">
        <v>427</v>
      </c>
      <c r="C257" s="210" t="s">
        <v>2213</v>
      </c>
      <c r="D257" s="211">
        <v>1.39</v>
      </c>
      <c r="E257" s="211">
        <v>803.42</v>
      </c>
      <c r="F257" s="211">
        <v>800</v>
      </c>
      <c r="G257" s="198">
        <v>0</v>
      </c>
      <c r="H257" s="199">
        <v>0</v>
      </c>
      <c r="I257" s="199">
        <v>0</v>
      </c>
      <c r="J257" s="186" t="b">
        <f>IF(ISBLANK(CertifiedCrop[[#This Row],[1. Identifiant interne d’exploitation agricole*]]),"",IF(ISERROR(MATCH(CertifiedCrop[[#This Row],[1. Identifiant interne d’exploitation agricole*]],GroupMember[1. Identifiant interne d’exploitation agricole*],0)),FALSE,TRUE))</f>
        <v>1</v>
      </c>
      <c r="K257" s="186" t="b">
        <f t="array" ref="K257">IF(ISBLANK(CertifiedCrop[[#This Row],[2. Produit agricole certifié*]]),"",IF(ISERROR(MATCH(1,(#REF!=CertifiedCrop[[#This Row],[2. Produit agricole certifié*]])*(#REF!=CertifiedCrop[[#This Row],[3. Variété**]]),0)),FALSE,TRUE))</f>
        <v>0</v>
      </c>
      <c r="L257" s="212" t="str">
        <f t="shared" si="20"/>
        <v/>
      </c>
      <c r="M257" s="212" t="str">
        <f t="shared" si="21"/>
        <v/>
      </c>
      <c r="N257" s="213" t="str">
        <f t="shared" si="22"/>
        <v/>
      </c>
      <c r="O257" s="214">
        <f t="shared" si="23"/>
        <v>578</v>
      </c>
      <c r="P257" s="214">
        <f t="shared" si="24"/>
        <v>575.5395683453238</v>
      </c>
      <c r="Q257" s="187" t="str">
        <f>IFERROR((VLOOKUP(A257,GM_Table,8,FALSE)-SUMIFS(D:D,A:A,A257,B:B,B257,C:C,C257)),"")</f>
        <v/>
      </c>
      <c r="R257" s="187" t="str">
        <f>IFERROR(CONCATENATE(VLOOKUP(A257,GM_Table,12,FALSE)," ",(VLOOKUP(A257,GM_Table,13,FALSE))),"")</f>
        <v/>
      </c>
      <c r="S257" s="203"/>
      <c r="T257" s="203"/>
      <c r="U257" s="203"/>
      <c r="V257" s="203"/>
      <c r="W257" s="203"/>
      <c r="X257" s="203"/>
    </row>
    <row r="258" spans="1:24" s="204" customFormat="1" x14ac:dyDescent="0.25">
      <c r="A258" s="210" t="s">
        <v>1580</v>
      </c>
      <c r="B258" s="210" t="s">
        <v>427</v>
      </c>
      <c r="C258" s="210" t="s">
        <v>2213</v>
      </c>
      <c r="D258" s="211">
        <v>4.29</v>
      </c>
      <c r="E258" s="211">
        <v>2479.62</v>
      </c>
      <c r="F258" s="211">
        <v>2474</v>
      </c>
      <c r="G258" s="198">
        <v>0</v>
      </c>
      <c r="H258" s="199">
        <v>0</v>
      </c>
      <c r="I258" s="199">
        <v>0</v>
      </c>
      <c r="J258" s="186" t="b">
        <f>IF(ISBLANK(CertifiedCrop[[#This Row],[1. Identifiant interne d’exploitation agricole*]]),"",IF(ISERROR(MATCH(CertifiedCrop[[#This Row],[1. Identifiant interne d’exploitation agricole*]],GroupMember[1. Identifiant interne d’exploitation agricole*],0)),FALSE,TRUE))</f>
        <v>1</v>
      </c>
      <c r="K258" s="186" t="b">
        <f t="array" ref="K258">IF(ISBLANK(CertifiedCrop[[#This Row],[2. Produit agricole certifié*]]),"",IF(ISERROR(MATCH(1,(#REF!=CertifiedCrop[[#This Row],[2. Produit agricole certifié*]])*(#REF!=CertifiedCrop[[#This Row],[3. Variété**]]),0)),FALSE,TRUE))</f>
        <v>0</v>
      </c>
      <c r="L258" s="212" t="str">
        <f t="shared" si="20"/>
        <v/>
      </c>
      <c r="M258" s="212" t="str">
        <f t="shared" si="21"/>
        <v/>
      </c>
      <c r="N258" s="213" t="str">
        <f t="shared" si="22"/>
        <v/>
      </c>
      <c r="O258" s="214">
        <f t="shared" si="23"/>
        <v>578</v>
      </c>
      <c r="P258" s="214">
        <f t="shared" si="24"/>
        <v>576.68997668997667</v>
      </c>
      <c r="Q258" s="187" t="str">
        <f>IFERROR((VLOOKUP(A258,GM_Table,8,FALSE)-SUMIFS(D:D,A:A,A258,B:B,B258,C:C,C258)),"")</f>
        <v/>
      </c>
      <c r="R258" s="187" t="str">
        <f>IFERROR(CONCATENATE(VLOOKUP(A258,GM_Table,12,FALSE)," ",(VLOOKUP(A258,GM_Table,13,FALSE))),"")</f>
        <v/>
      </c>
      <c r="S258" s="203"/>
      <c r="T258" s="203"/>
      <c r="U258" s="203"/>
      <c r="V258" s="203"/>
      <c r="W258" s="203"/>
      <c r="X258" s="203"/>
    </row>
    <row r="259" spans="1:24" s="204" customFormat="1" x14ac:dyDescent="0.25">
      <c r="A259" s="210" t="s">
        <v>1583</v>
      </c>
      <c r="B259" s="210" t="s">
        <v>427</v>
      </c>
      <c r="C259" s="210" t="s">
        <v>2213</v>
      </c>
      <c r="D259" s="211">
        <v>1.55</v>
      </c>
      <c r="E259" s="211">
        <v>895.9</v>
      </c>
      <c r="F259" s="211">
        <v>890</v>
      </c>
      <c r="G259" s="198">
        <v>0</v>
      </c>
      <c r="H259" s="199">
        <v>0</v>
      </c>
      <c r="I259" s="199">
        <v>0</v>
      </c>
      <c r="J259" s="186" t="b">
        <f>IF(ISBLANK(CertifiedCrop[[#This Row],[1. Identifiant interne d’exploitation agricole*]]),"",IF(ISERROR(MATCH(CertifiedCrop[[#This Row],[1. Identifiant interne d’exploitation agricole*]],GroupMember[1. Identifiant interne d’exploitation agricole*],0)),FALSE,TRUE))</f>
        <v>1</v>
      </c>
      <c r="K259" s="186" t="b">
        <f t="array" ref="K259">IF(ISBLANK(CertifiedCrop[[#This Row],[2. Produit agricole certifié*]]),"",IF(ISERROR(MATCH(1,(#REF!=CertifiedCrop[[#This Row],[2. Produit agricole certifié*]])*(#REF!=CertifiedCrop[[#This Row],[3. Variété**]]),0)),FALSE,TRUE))</f>
        <v>0</v>
      </c>
      <c r="L259" s="212" t="str">
        <f t="shared" si="20"/>
        <v/>
      </c>
      <c r="M259" s="212" t="str">
        <f t="shared" si="21"/>
        <v/>
      </c>
      <c r="N259" s="213" t="str">
        <f t="shared" si="22"/>
        <v/>
      </c>
      <c r="O259" s="214">
        <f t="shared" si="23"/>
        <v>578</v>
      </c>
      <c r="P259" s="214">
        <f t="shared" si="24"/>
        <v>574.19354838709671</v>
      </c>
      <c r="Q259" s="187" t="str">
        <f>IFERROR((VLOOKUP(A259,GM_Table,8,FALSE)-SUMIFS(D:D,A:A,A259,B:B,B259,C:C,C259)),"")</f>
        <v/>
      </c>
      <c r="R259" s="187" t="str">
        <f>IFERROR(CONCATENATE(VLOOKUP(A259,GM_Table,12,FALSE)," ",(VLOOKUP(A259,GM_Table,13,FALSE))),"")</f>
        <v/>
      </c>
      <c r="S259" s="203"/>
      <c r="T259" s="203"/>
      <c r="U259" s="203"/>
      <c r="V259" s="203"/>
      <c r="W259" s="203"/>
      <c r="X259" s="203"/>
    </row>
    <row r="260" spans="1:24" s="204" customFormat="1" x14ac:dyDescent="0.25">
      <c r="A260" s="210" t="s">
        <v>1587</v>
      </c>
      <c r="B260" s="210" t="s">
        <v>427</v>
      </c>
      <c r="C260" s="210" t="s">
        <v>2213</v>
      </c>
      <c r="D260" s="211">
        <v>5.68</v>
      </c>
      <c r="E260" s="211">
        <v>3283.04</v>
      </c>
      <c r="F260" s="211">
        <v>3281</v>
      </c>
      <c r="G260" s="198">
        <v>0</v>
      </c>
      <c r="H260" s="199">
        <v>0</v>
      </c>
      <c r="I260" s="199">
        <v>0</v>
      </c>
      <c r="J260" s="186" t="b">
        <f>IF(ISBLANK(CertifiedCrop[[#This Row],[1. Identifiant interne d’exploitation agricole*]]),"",IF(ISERROR(MATCH(CertifiedCrop[[#This Row],[1. Identifiant interne d’exploitation agricole*]],GroupMember[1. Identifiant interne d’exploitation agricole*],0)),FALSE,TRUE))</f>
        <v>1</v>
      </c>
      <c r="K260" s="186" t="b">
        <f t="array" ref="K260">IF(ISBLANK(CertifiedCrop[[#This Row],[2. Produit agricole certifié*]]),"",IF(ISERROR(MATCH(1,(#REF!=CertifiedCrop[[#This Row],[2. Produit agricole certifié*]])*(#REF!=CertifiedCrop[[#This Row],[3. Variété**]]),0)),FALSE,TRUE))</f>
        <v>0</v>
      </c>
      <c r="L260" s="212" t="str">
        <f t="shared" si="20"/>
        <v/>
      </c>
      <c r="M260" s="212" t="str">
        <f t="shared" si="21"/>
        <v/>
      </c>
      <c r="N260" s="213" t="str">
        <f t="shared" si="22"/>
        <v/>
      </c>
      <c r="O260" s="214">
        <f t="shared" si="23"/>
        <v>578</v>
      </c>
      <c r="P260" s="214">
        <f t="shared" si="24"/>
        <v>577.64084507042253</v>
      </c>
      <c r="Q260" s="187" t="str">
        <f>IFERROR((VLOOKUP(A260,GM_Table,8,FALSE)-SUMIFS(D:D,A:A,A260,B:B,B260,C:C,C260)),"")</f>
        <v/>
      </c>
      <c r="R260" s="187" t="str">
        <f>IFERROR(CONCATENATE(VLOOKUP(A260,GM_Table,12,FALSE)," ",(VLOOKUP(A260,GM_Table,13,FALSE))),"")</f>
        <v/>
      </c>
      <c r="S260" s="203"/>
      <c r="T260" s="203"/>
      <c r="U260" s="203"/>
      <c r="V260" s="203"/>
      <c r="W260" s="203"/>
      <c r="X260" s="203"/>
    </row>
    <row r="261" spans="1:24" s="204" customFormat="1" x14ac:dyDescent="0.25">
      <c r="A261" s="210" t="s">
        <v>1590</v>
      </c>
      <c r="B261" s="210" t="s">
        <v>427</v>
      </c>
      <c r="C261" s="210" t="s">
        <v>2213</v>
      </c>
      <c r="D261" s="211">
        <v>3.54</v>
      </c>
      <c r="E261" s="211">
        <v>2129.9117999999999</v>
      </c>
      <c r="F261" s="211">
        <v>2126</v>
      </c>
      <c r="G261" s="198">
        <v>0</v>
      </c>
      <c r="H261" s="199">
        <v>0</v>
      </c>
      <c r="I261" s="199">
        <v>0</v>
      </c>
      <c r="J261" s="186" t="b">
        <f>IF(ISBLANK(CertifiedCrop[[#This Row],[1. Identifiant interne d’exploitation agricole*]]),"",IF(ISERROR(MATCH(CertifiedCrop[[#This Row],[1. Identifiant interne d’exploitation agricole*]],GroupMember[1. Identifiant interne d’exploitation agricole*],0)),FALSE,TRUE))</f>
        <v>1</v>
      </c>
      <c r="K261" s="186" t="b">
        <f t="array" ref="K261">IF(ISBLANK(CertifiedCrop[[#This Row],[2. Produit agricole certifié*]]),"",IF(ISERROR(MATCH(1,(#REF!=CertifiedCrop[[#This Row],[2. Produit agricole certifié*]])*(#REF!=CertifiedCrop[[#This Row],[3. Variété**]]),0)),FALSE,TRUE))</f>
        <v>0</v>
      </c>
      <c r="L261" s="212" t="str">
        <f t="shared" si="20"/>
        <v/>
      </c>
      <c r="M261" s="212" t="str">
        <f t="shared" si="21"/>
        <v/>
      </c>
      <c r="N261" s="213" t="str">
        <f t="shared" si="22"/>
        <v/>
      </c>
      <c r="O261" s="214">
        <f t="shared" si="23"/>
        <v>601.66999999999996</v>
      </c>
      <c r="P261" s="214">
        <f t="shared" si="24"/>
        <v>600.56497175141237</v>
      </c>
      <c r="Q261" s="187" t="str">
        <f>IFERROR((VLOOKUP(A261,GM_Table,8,FALSE)-SUMIFS(D:D,A:A,A261,B:B,B261,C:C,C261)),"")</f>
        <v/>
      </c>
      <c r="R261" s="187" t="str">
        <f>IFERROR(CONCATENATE(VLOOKUP(A261,GM_Table,12,FALSE)," ",(VLOOKUP(A261,GM_Table,13,FALSE))),"")</f>
        <v/>
      </c>
      <c r="S261" s="203"/>
      <c r="T261" s="203"/>
      <c r="U261" s="203"/>
      <c r="V261" s="203"/>
      <c r="W261" s="203"/>
      <c r="X261" s="203"/>
    </row>
    <row r="262" spans="1:24" s="204" customFormat="1" x14ac:dyDescent="0.25">
      <c r="A262" s="210" t="s">
        <v>1594</v>
      </c>
      <c r="B262" s="210" t="s">
        <v>427</v>
      </c>
      <c r="C262" s="210" t="s">
        <v>2213</v>
      </c>
      <c r="D262" s="211">
        <v>1.33</v>
      </c>
      <c r="E262" s="211">
        <v>768.74</v>
      </c>
      <c r="F262" s="211">
        <v>755</v>
      </c>
      <c r="G262" s="198">
        <v>0</v>
      </c>
      <c r="H262" s="199">
        <v>0</v>
      </c>
      <c r="I262" s="199">
        <v>0</v>
      </c>
      <c r="J262" s="186" t="b">
        <f>IF(ISBLANK(CertifiedCrop[[#This Row],[1. Identifiant interne d’exploitation agricole*]]),"",IF(ISERROR(MATCH(CertifiedCrop[[#This Row],[1. Identifiant interne d’exploitation agricole*]],GroupMember[1. Identifiant interne d’exploitation agricole*],0)),FALSE,TRUE))</f>
        <v>1</v>
      </c>
      <c r="K262" s="186" t="b">
        <f t="array" ref="K262">IF(ISBLANK(CertifiedCrop[[#This Row],[2. Produit agricole certifié*]]),"",IF(ISERROR(MATCH(1,(#REF!=CertifiedCrop[[#This Row],[2. Produit agricole certifié*]])*(#REF!=CertifiedCrop[[#This Row],[3. Variété**]]),0)),FALSE,TRUE))</f>
        <v>0</v>
      </c>
      <c r="L262" s="212" t="str">
        <f t="shared" si="20"/>
        <v/>
      </c>
      <c r="M262" s="212" t="str">
        <f t="shared" si="21"/>
        <v/>
      </c>
      <c r="N262" s="213" t="str">
        <f t="shared" si="22"/>
        <v/>
      </c>
      <c r="O262" s="214">
        <f t="shared" si="23"/>
        <v>578</v>
      </c>
      <c r="P262" s="214">
        <f t="shared" si="24"/>
        <v>567.66917293233075</v>
      </c>
      <c r="Q262" s="187" t="str">
        <f>IFERROR((VLOOKUP(A262,GM_Table,8,FALSE)-SUMIFS(D:D,A:A,A262,B:B,B262,C:C,C262)),"")</f>
        <v/>
      </c>
      <c r="R262" s="187" t="str">
        <f>IFERROR(CONCATENATE(VLOOKUP(A262,GM_Table,12,FALSE)," ",(VLOOKUP(A262,GM_Table,13,FALSE))),"")</f>
        <v/>
      </c>
      <c r="S262" s="203"/>
      <c r="T262" s="203"/>
      <c r="U262" s="203"/>
      <c r="V262" s="203"/>
      <c r="W262" s="203"/>
      <c r="X262" s="203"/>
    </row>
    <row r="263" spans="1:24" s="204" customFormat="1" x14ac:dyDescent="0.25">
      <c r="A263" s="210" t="s">
        <v>1595</v>
      </c>
      <c r="B263" s="210" t="s">
        <v>427</v>
      </c>
      <c r="C263" s="210" t="s">
        <v>2213</v>
      </c>
      <c r="D263" s="211">
        <v>1.41</v>
      </c>
      <c r="E263" s="211">
        <v>814.9799999999999</v>
      </c>
      <c r="F263" s="211">
        <v>810</v>
      </c>
      <c r="G263" s="198">
        <v>0</v>
      </c>
      <c r="H263" s="199">
        <v>0</v>
      </c>
      <c r="I263" s="199">
        <v>0</v>
      </c>
      <c r="J263" s="186" t="b">
        <f>IF(ISBLANK(CertifiedCrop[[#This Row],[1. Identifiant interne d’exploitation agricole*]]),"",IF(ISERROR(MATCH(CertifiedCrop[[#This Row],[1. Identifiant interne d’exploitation agricole*]],GroupMember[1. Identifiant interne d’exploitation agricole*],0)),FALSE,TRUE))</f>
        <v>1</v>
      </c>
      <c r="K263" s="186" t="b">
        <f t="array" ref="K263">IF(ISBLANK(CertifiedCrop[[#This Row],[2. Produit agricole certifié*]]),"",IF(ISERROR(MATCH(1,(#REF!=CertifiedCrop[[#This Row],[2. Produit agricole certifié*]])*(#REF!=CertifiedCrop[[#This Row],[3. Variété**]]),0)),FALSE,TRUE))</f>
        <v>0</v>
      </c>
      <c r="L263" s="212" t="str">
        <f t="shared" si="20"/>
        <v/>
      </c>
      <c r="M263" s="212" t="str">
        <f t="shared" si="21"/>
        <v/>
      </c>
      <c r="N263" s="213" t="str">
        <f t="shared" si="22"/>
        <v/>
      </c>
      <c r="O263" s="214">
        <f t="shared" si="23"/>
        <v>578</v>
      </c>
      <c r="P263" s="214">
        <f t="shared" si="24"/>
        <v>574.468085106383</v>
      </c>
      <c r="Q263" s="187" t="str">
        <f>IFERROR((VLOOKUP(A263,GM_Table,8,FALSE)-SUMIFS(D:D,A:A,A263,B:B,B263,C:C,C263)),"")</f>
        <v/>
      </c>
      <c r="R263" s="187" t="str">
        <f>IFERROR(CONCATENATE(VLOOKUP(A263,GM_Table,12,FALSE)," ",(VLOOKUP(A263,GM_Table,13,FALSE))),"")</f>
        <v/>
      </c>
      <c r="S263" s="203"/>
      <c r="T263" s="203"/>
      <c r="U263" s="203"/>
      <c r="V263" s="203"/>
      <c r="W263" s="203"/>
      <c r="X263" s="203"/>
    </row>
    <row r="264" spans="1:24" s="204" customFormat="1" x14ac:dyDescent="0.25">
      <c r="A264" s="210" t="s">
        <v>1597</v>
      </c>
      <c r="B264" s="210" t="s">
        <v>427</v>
      </c>
      <c r="C264" s="210" t="s">
        <v>2213</v>
      </c>
      <c r="D264" s="211">
        <v>2.0790000000000002</v>
      </c>
      <c r="E264" s="211">
        <v>1201.662</v>
      </c>
      <c r="F264" s="211">
        <v>1200</v>
      </c>
      <c r="G264" s="198">
        <v>0</v>
      </c>
      <c r="H264" s="199">
        <v>0</v>
      </c>
      <c r="I264" s="199">
        <v>0</v>
      </c>
      <c r="J264" s="186" t="b">
        <f>IF(ISBLANK(CertifiedCrop[[#This Row],[1. Identifiant interne d’exploitation agricole*]]),"",IF(ISERROR(MATCH(CertifiedCrop[[#This Row],[1. Identifiant interne d’exploitation agricole*]],GroupMember[1. Identifiant interne d’exploitation agricole*],0)),FALSE,TRUE))</f>
        <v>1</v>
      </c>
      <c r="K264" s="186" t="b">
        <f t="array" ref="K264">IF(ISBLANK(CertifiedCrop[[#This Row],[2. Produit agricole certifié*]]),"",IF(ISERROR(MATCH(1,(#REF!=CertifiedCrop[[#This Row],[2. Produit agricole certifié*]])*(#REF!=CertifiedCrop[[#This Row],[3. Variété**]]),0)),FALSE,TRUE))</f>
        <v>0</v>
      </c>
      <c r="L264" s="212" t="str">
        <f t="shared" si="20"/>
        <v/>
      </c>
      <c r="M264" s="212" t="str">
        <f t="shared" si="21"/>
        <v/>
      </c>
      <c r="N264" s="213" t="str">
        <f t="shared" si="22"/>
        <v/>
      </c>
      <c r="O264" s="214">
        <f t="shared" si="23"/>
        <v>578</v>
      </c>
      <c r="P264" s="214">
        <f t="shared" si="24"/>
        <v>577.20057720057719</v>
      </c>
      <c r="Q264" s="187" t="str">
        <f>IFERROR((VLOOKUP(A264,GM_Table,8,FALSE)-SUMIFS(D:D,A:A,A264,B:B,B264,C:C,C264)),"")</f>
        <v/>
      </c>
      <c r="R264" s="187" t="str">
        <f>IFERROR(CONCATENATE(VLOOKUP(A264,GM_Table,12,FALSE)," ",(VLOOKUP(A264,GM_Table,13,FALSE))),"")</f>
        <v/>
      </c>
      <c r="S264" s="203"/>
      <c r="T264" s="203"/>
      <c r="U264" s="203"/>
      <c r="V264" s="203"/>
      <c r="W264" s="203"/>
      <c r="X264" s="203"/>
    </row>
    <row r="265" spans="1:24" s="204" customFormat="1" x14ac:dyDescent="0.25">
      <c r="A265" s="210" t="s">
        <v>1599</v>
      </c>
      <c r="B265" s="210" t="s">
        <v>427</v>
      </c>
      <c r="C265" s="210" t="s">
        <v>2213</v>
      </c>
      <c r="D265" s="211">
        <v>1.55</v>
      </c>
      <c r="E265" s="211">
        <v>895.9</v>
      </c>
      <c r="F265" s="211">
        <v>886</v>
      </c>
      <c r="G265" s="198">
        <v>0</v>
      </c>
      <c r="H265" s="199">
        <v>0</v>
      </c>
      <c r="I265" s="199">
        <v>0</v>
      </c>
      <c r="J265" s="186" t="b">
        <f>IF(ISBLANK(CertifiedCrop[[#This Row],[1. Identifiant interne d’exploitation agricole*]]),"",IF(ISERROR(MATCH(CertifiedCrop[[#This Row],[1. Identifiant interne d’exploitation agricole*]],GroupMember[1. Identifiant interne d’exploitation agricole*],0)),FALSE,TRUE))</f>
        <v>1</v>
      </c>
      <c r="K265" s="186" t="b">
        <f t="array" ref="K265">IF(ISBLANK(CertifiedCrop[[#This Row],[2. Produit agricole certifié*]]),"",IF(ISERROR(MATCH(1,(#REF!=CertifiedCrop[[#This Row],[2. Produit agricole certifié*]])*(#REF!=CertifiedCrop[[#This Row],[3. Variété**]]),0)),FALSE,TRUE))</f>
        <v>0</v>
      </c>
      <c r="L265" s="212" t="str">
        <f t="shared" si="20"/>
        <v/>
      </c>
      <c r="M265" s="212" t="str">
        <f t="shared" si="21"/>
        <v/>
      </c>
      <c r="N265" s="213" t="str">
        <f t="shared" si="22"/>
        <v/>
      </c>
      <c r="O265" s="214">
        <f t="shared" si="23"/>
        <v>578</v>
      </c>
      <c r="P265" s="214">
        <f t="shared" si="24"/>
        <v>571.61290322580646</v>
      </c>
      <c r="Q265" s="187" t="str">
        <f>IFERROR((VLOOKUP(A265,GM_Table,8,FALSE)-SUMIFS(D:D,A:A,A265,B:B,B265,C:C,C265)),"")</f>
        <v/>
      </c>
      <c r="R265" s="187" t="str">
        <f>IFERROR(CONCATENATE(VLOOKUP(A265,GM_Table,12,FALSE)," ",(VLOOKUP(A265,GM_Table,13,FALSE))),"")</f>
        <v/>
      </c>
      <c r="S265" s="203"/>
      <c r="T265" s="203"/>
      <c r="U265" s="203"/>
      <c r="V265" s="203"/>
      <c r="W265" s="203"/>
      <c r="X265" s="203"/>
    </row>
    <row r="266" spans="1:24" s="204" customFormat="1" x14ac:dyDescent="0.25">
      <c r="A266" s="210" t="s">
        <v>1601</v>
      </c>
      <c r="B266" s="210" t="s">
        <v>427</v>
      </c>
      <c r="C266" s="210" t="s">
        <v>2213</v>
      </c>
      <c r="D266" s="211">
        <v>3.58</v>
      </c>
      <c r="E266" s="211">
        <v>2069.2400000000002</v>
      </c>
      <c r="F266" s="211">
        <v>2055</v>
      </c>
      <c r="G266" s="198">
        <v>0</v>
      </c>
      <c r="H266" s="199">
        <v>0</v>
      </c>
      <c r="I266" s="199">
        <v>0</v>
      </c>
      <c r="J266" s="186" t="b">
        <f>IF(ISBLANK(CertifiedCrop[[#This Row],[1. Identifiant interne d’exploitation agricole*]]),"",IF(ISERROR(MATCH(CertifiedCrop[[#This Row],[1. Identifiant interne d’exploitation agricole*]],GroupMember[1. Identifiant interne d’exploitation agricole*],0)),FALSE,TRUE))</f>
        <v>1</v>
      </c>
      <c r="K266" s="186" t="b">
        <f t="array" ref="K266">IF(ISBLANK(CertifiedCrop[[#This Row],[2. Produit agricole certifié*]]),"",IF(ISERROR(MATCH(1,(#REF!=CertifiedCrop[[#This Row],[2. Produit agricole certifié*]])*(#REF!=CertifiedCrop[[#This Row],[3. Variété**]]),0)),FALSE,TRUE))</f>
        <v>0</v>
      </c>
      <c r="L266" s="212" t="str">
        <f t="shared" si="20"/>
        <v/>
      </c>
      <c r="M266" s="212" t="str">
        <f t="shared" si="21"/>
        <v/>
      </c>
      <c r="N266" s="213" t="str">
        <f t="shared" si="22"/>
        <v/>
      </c>
      <c r="O266" s="214">
        <f t="shared" si="23"/>
        <v>578</v>
      </c>
      <c r="P266" s="214">
        <f t="shared" si="24"/>
        <v>574.02234636871503</v>
      </c>
      <c r="Q266" s="187" t="str">
        <f>IFERROR((VLOOKUP(A266,GM_Table,8,FALSE)-SUMIFS(D:D,A:A,A266,B:B,B266,C:C,C266)),"")</f>
        <v/>
      </c>
      <c r="R266" s="187" t="str">
        <f>IFERROR(CONCATENATE(VLOOKUP(A266,GM_Table,12,FALSE)," ",(VLOOKUP(A266,GM_Table,13,FALSE))),"")</f>
        <v/>
      </c>
      <c r="S266" s="203"/>
      <c r="T266" s="203"/>
      <c r="U266" s="203"/>
      <c r="V266" s="203"/>
      <c r="W266" s="203"/>
      <c r="X266" s="203"/>
    </row>
    <row r="267" spans="1:24" s="204" customFormat="1" x14ac:dyDescent="0.25">
      <c r="A267" s="210" t="s">
        <v>1603</v>
      </c>
      <c r="B267" s="210" t="s">
        <v>427</v>
      </c>
      <c r="C267" s="210" t="s">
        <v>2213</v>
      </c>
      <c r="D267" s="211">
        <v>2.1800000000000002</v>
      </c>
      <c r="E267" s="211">
        <v>1238.9594000000002</v>
      </c>
      <c r="F267" s="211">
        <v>1228</v>
      </c>
      <c r="G267" s="198">
        <v>0</v>
      </c>
      <c r="H267" s="199">
        <v>0</v>
      </c>
      <c r="I267" s="199">
        <v>0</v>
      </c>
      <c r="J267" s="186" t="b">
        <f>IF(ISBLANK(CertifiedCrop[[#This Row],[1. Identifiant interne d’exploitation agricole*]]),"",IF(ISERROR(MATCH(CertifiedCrop[[#This Row],[1. Identifiant interne d’exploitation agricole*]],GroupMember[1. Identifiant interne d’exploitation agricole*],0)),FALSE,TRUE))</f>
        <v>1</v>
      </c>
      <c r="K267" s="186" t="b">
        <f t="array" ref="K267">IF(ISBLANK(CertifiedCrop[[#This Row],[2. Produit agricole certifié*]]),"",IF(ISERROR(MATCH(1,(#REF!=CertifiedCrop[[#This Row],[2. Produit agricole certifié*]])*(#REF!=CertifiedCrop[[#This Row],[3. Variété**]]),0)),FALSE,TRUE))</f>
        <v>0</v>
      </c>
      <c r="L267" s="212" t="str">
        <f t="shared" si="20"/>
        <v/>
      </c>
      <c r="M267" s="212" t="str">
        <f t="shared" si="21"/>
        <v/>
      </c>
      <c r="N267" s="213" t="str">
        <f t="shared" si="22"/>
        <v/>
      </c>
      <c r="O267" s="214">
        <f t="shared" si="23"/>
        <v>568.33000000000004</v>
      </c>
      <c r="P267" s="214">
        <f t="shared" si="24"/>
        <v>563.3027522935779</v>
      </c>
      <c r="Q267" s="187" t="str">
        <f>IFERROR((VLOOKUP(A267,GM_Table,8,FALSE)-SUMIFS(D:D,A:A,A267,B:B,B267,C:C,C267)),"")</f>
        <v/>
      </c>
      <c r="R267" s="187" t="str">
        <f>IFERROR(CONCATENATE(VLOOKUP(A267,GM_Table,12,FALSE)," ",(VLOOKUP(A267,GM_Table,13,FALSE))),"")</f>
        <v/>
      </c>
      <c r="S267" s="203"/>
      <c r="T267" s="203"/>
      <c r="U267" s="203"/>
      <c r="V267" s="203"/>
      <c r="W267" s="203"/>
      <c r="X267" s="203"/>
    </row>
    <row r="268" spans="1:24" s="204" customFormat="1" x14ac:dyDescent="0.25">
      <c r="A268" s="210" t="s">
        <v>1605</v>
      </c>
      <c r="B268" s="210" t="s">
        <v>427</v>
      </c>
      <c r="C268" s="210" t="s">
        <v>2213</v>
      </c>
      <c r="D268" s="211">
        <v>1.59</v>
      </c>
      <c r="E268" s="211">
        <v>919.0200000000001</v>
      </c>
      <c r="F268" s="211">
        <v>912</v>
      </c>
      <c r="G268" s="198">
        <v>0</v>
      </c>
      <c r="H268" s="199">
        <v>0</v>
      </c>
      <c r="I268" s="199">
        <v>0</v>
      </c>
      <c r="J268" s="186" t="b">
        <f>IF(ISBLANK(CertifiedCrop[[#This Row],[1. Identifiant interne d’exploitation agricole*]]),"",IF(ISERROR(MATCH(CertifiedCrop[[#This Row],[1. Identifiant interne d’exploitation agricole*]],GroupMember[1. Identifiant interne d’exploitation agricole*],0)),FALSE,TRUE))</f>
        <v>1</v>
      </c>
      <c r="K268" s="186" t="b">
        <f t="array" ref="K268">IF(ISBLANK(CertifiedCrop[[#This Row],[2. Produit agricole certifié*]]),"",IF(ISERROR(MATCH(1,(#REF!=CertifiedCrop[[#This Row],[2. Produit agricole certifié*]])*(#REF!=CertifiedCrop[[#This Row],[3. Variété**]]),0)),FALSE,TRUE))</f>
        <v>0</v>
      </c>
      <c r="L268" s="212" t="str">
        <f t="shared" si="20"/>
        <v/>
      </c>
      <c r="M268" s="212" t="str">
        <f t="shared" si="21"/>
        <v/>
      </c>
      <c r="N268" s="213" t="str">
        <f t="shared" si="22"/>
        <v/>
      </c>
      <c r="O268" s="214">
        <f t="shared" si="23"/>
        <v>578</v>
      </c>
      <c r="P268" s="214">
        <f t="shared" si="24"/>
        <v>573.58490566037733</v>
      </c>
      <c r="Q268" s="187" t="str">
        <f>IFERROR((VLOOKUP(A268,GM_Table,8,FALSE)-SUMIFS(D:D,A:A,A268,B:B,B268,C:C,C268)),"")</f>
        <v/>
      </c>
      <c r="R268" s="187" t="str">
        <f>IFERROR(CONCATENATE(VLOOKUP(A268,GM_Table,12,FALSE)," ",(VLOOKUP(A268,GM_Table,13,FALSE))),"")</f>
        <v/>
      </c>
      <c r="S268" s="203"/>
      <c r="T268" s="203"/>
      <c r="U268" s="203"/>
      <c r="V268" s="203"/>
      <c r="W268" s="203"/>
      <c r="X268" s="203"/>
    </row>
    <row r="269" spans="1:24" s="204" customFormat="1" x14ac:dyDescent="0.25">
      <c r="A269" s="210" t="s">
        <v>1608</v>
      </c>
      <c r="B269" s="210" t="s">
        <v>427</v>
      </c>
      <c r="C269" s="210" t="s">
        <v>2213</v>
      </c>
      <c r="D269" s="211">
        <v>1.98</v>
      </c>
      <c r="E269" s="211">
        <v>1144.44</v>
      </c>
      <c r="F269" s="211">
        <v>1133</v>
      </c>
      <c r="G269" s="198">
        <v>0</v>
      </c>
      <c r="H269" s="199">
        <v>0</v>
      </c>
      <c r="I269" s="199">
        <v>0</v>
      </c>
      <c r="J269" s="186" t="b">
        <f>IF(ISBLANK(CertifiedCrop[[#This Row],[1. Identifiant interne d’exploitation agricole*]]),"",IF(ISERROR(MATCH(CertifiedCrop[[#This Row],[1. Identifiant interne d’exploitation agricole*]],GroupMember[1. Identifiant interne d’exploitation agricole*],0)),FALSE,TRUE))</f>
        <v>1</v>
      </c>
      <c r="K269" s="186" t="b">
        <f t="array" ref="K269">IF(ISBLANK(CertifiedCrop[[#This Row],[2. Produit agricole certifié*]]),"",IF(ISERROR(MATCH(1,(#REF!=CertifiedCrop[[#This Row],[2. Produit agricole certifié*]])*(#REF!=CertifiedCrop[[#This Row],[3. Variété**]]),0)),FALSE,TRUE))</f>
        <v>0</v>
      </c>
      <c r="L269" s="212" t="str">
        <f t="shared" si="20"/>
        <v/>
      </c>
      <c r="M269" s="212" t="str">
        <f t="shared" si="21"/>
        <v/>
      </c>
      <c r="N269" s="213" t="str">
        <f t="shared" si="22"/>
        <v/>
      </c>
      <c r="O269" s="214">
        <f t="shared" si="23"/>
        <v>578</v>
      </c>
      <c r="P269" s="214">
        <f t="shared" si="24"/>
        <v>572.22222222222217</v>
      </c>
      <c r="Q269" s="187" t="str">
        <f>IFERROR((VLOOKUP(A269,GM_Table,8,FALSE)-SUMIFS(D:D,A:A,A269,B:B,B269,C:C,C269)),"")</f>
        <v/>
      </c>
      <c r="R269" s="187" t="str">
        <f>IFERROR(CONCATENATE(VLOOKUP(A269,GM_Table,12,FALSE)," ",(VLOOKUP(A269,GM_Table,13,FALSE))),"")</f>
        <v/>
      </c>
      <c r="S269" s="203"/>
      <c r="T269" s="203"/>
      <c r="U269" s="203"/>
      <c r="V269" s="203"/>
      <c r="W269" s="203"/>
      <c r="X269" s="203"/>
    </row>
    <row r="270" spans="1:24" s="204" customFormat="1" x14ac:dyDescent="0.25">
      <c r="A270" s="210" t="s">
        <v>1610</v>
      </c>
      <c r="B270" s="210" t="s">
        <v>427</v>
      </c>
      <c r="C270" s="210" t="s">
        <v>2213</v>
      </c>
      <c r="D270" s="211">
        <v>5.13</v>
      </c>
      <c r="E270" s="211">
        <v>2965.14</v>
      </c>
      <c r="F270" s="211">
        <v>2954</v>
      </c>
      <c r="G270" s="198">
        <v>0</v>
      </c>
      <c r="H270" s="199">
        <v>0</v>
      </c>
      <c r="I270" s="199">
        <v>0</v>
      </c>
      <c r="J270" s="186" t="b">
        <f>IF(ISBLANK(CertifiedCrop[[#This Row],[1. Identifiant interne d’exploitation agricole*]]),"",IF(ISERROR(MATCH(CertifiedCrop[[#This Row],[1. Identifiant interne d’exploitation agricole*]],GroupMember[1. Identifiant interne d’exploitation agricole*],0)),FALSE,TRUE))</f>
        <v>1</v>
      </c>
      <c r="K270" s="186" t="b">
        <f t="array" ref="K270">IF(ISBLANK(CertifiedCrop[[#This Row],[2. Produit agricole certifié*]]),"",IF(ISERROR(MATCH(1,(#REF!=CertifiedCrop[[#This Row],[2. Produit agricole certifié*]])*(#REF!=CertifiedCrop[[#This Row],[3. Variété**]]),0)),FALSE,TRUE))</f>
        <v>0</v>
      </c>
      <c r="L270" s="212" t="str">
        <f t="shared" si="20"/>
        <v/>
      </c>
      <c r="M270" s="212" t="str">
        <f t="shared" si="21"/>
        <v/>
      </c>
      <c r="N270" s="213" t="str">
        <f t="shared" si="22"/>
        <v/>
      </c>
      <c r="O270" s="214">
        <f t="shared" si="23"/>
        <v>578</v>
      </c>
      <c r="P270" s="214">
        <f t="shared" si="24"/>
        <v>575.82846003898635</v>
      </c>
      <c r="Q270" s="187" t="str">
        <f>IFERROR((VLOOKUP(A270,GM_Table,8,FALSE)-SUMIFS(D:D,A:A,A270,B:B,B270,C:C,C270)),"")</f>
        <v/>
      </c>
      <c r="R270" s="187" t="str">
        <f>IFERROR(CONCATENATE(VLOOKUP(A270,GM_Table,12,FALSE)," ",(VLOOKUP(A270,GM_Table,13,FALSE))),"")</f>
        <v/>
      </c>
      <c r="S270" s="203"/>
      <c r="T270" s="203"/>
      <c r="U270" s="203"/>
      <c r="V270" s="203"/>
      <c r="W270" s="203"/>
      <c r="X270" s="203"/>
    </row>
    <row r="271" spans="1:24" s="204" customFormat="1" x14ac:dyDescent="0.25">
      <c r="A271" s="210" t="s">
        <v>1612</v>
      </c>
      <c r="B271" s="210" t="s">
        <v>427</v>
      </c>
      <c r="C271" s="210" t="s">
        <v>2213</v>
      </c>
      <c r="D271" s="211">
        <v>1.35</v>
      </c>
      <c r="E271" s="211">
        <v>780.30000000000007</v>
      </c>
      <c r="F271" s="211">
        <v>777</v>
      </c>
      <c r="G271" s="198">
        <v>0</v>
      </c>
      <c r="H271" s="199">
        <v>0</v>
      </c>
      <c r="I271" s="199">
        <v>0</v>
      </c>
      <c r="J271" s="186" t="b">
        <f>IF(ISBLANK(CertifiedCrop[[#This Row],[1. Identifiant interne d’exploitation agricole*]]),"",IF(ISERROR(MATCH(CertifiedCrop[[#This Row],[1. Identifiant interne d’exploitation agricole*]],GroupMember[1. Identifiant interne d’exploitation agricole*],0)),FALSE,TRUE))</f>
        <v>1</v>
      </c>
      <c r="K271" s="186" t="b">
        <f t="array" ref="K271">IF(ISBLANK(CertifiedCrop[[#This Row],[2. Produit agricole certifié*]]),"",IF(ISERROR(MATCH(1,(#REF!=CertifiedCrop[[#This Row],[2. Produit agricole certifié*]])*(#REF!=CertifiedCrop[[#This Row],[3. Variété**]]),0)),FALSE,TRUE))</f>
        <v>0</v>
      </c>
      <c r="L271" s="212" t="str">
        <f t="shared" si="20"/>
        <v/>
      </c>
      <c r="M271" s="212" t="str">
        <f t="shared" si="21"/>
        <v/>
      </c>
      <c r="N271" s="213" t="str">
        <f t="shared" si="22"/>
        <v/>
      </c>
      <c r="O271" s="214">
        <f t="shared" si="23"/>
        <v>578</v>
      </c>
      <c r="P271" s="214">
        <f t="shared" si="24"/>
        <v>575.55555555555554</v>
      </c>
      <c r="Q271" s="187" t="str">
        <f>IFERROR((VLOOKUP(A271,GM_Table,8,FALSE)-SUMIFS(D:D,A:A,A271,B:B,B271,C:C,C271)),"")</f>
        <v/>
      </c>
      <c r="R271" s="187" t="str">
        <f>IFERROR(CONCATENATE(VLOOKUP(A271,GM_Table,12,FALSE)," ",(VLOOKUP(A271,GM_Table,13,FALSE))),"")</f>
        <v/>
      </c>
      <c r="S271" s="203"/>
      <c r="T271" s="203"/>
      <c r="U271" s="203"/>
      <c r="V271" s="203"/>
      <c r="W271" s="203"/>
      <c r="X271" s="203"/>
    </row>
    <row r="272" spans="1:24" s="204" customFormat="1" x14ac:dyDescent="0.25">
      <c r="A272" s="210" t="s">
        <v>1614</v>
      </c>
      <c r="B272" s="210" t="s">
        <v>427</v>
      </c>
      <c r="C272" s="210" t="s">
        <v>2213</v>
      </c>
      <c r="D272" s="211">
        <v>1.85</v>
      </c>
      <c r="E272" s="211">
        <v>1069.3</v>
      </c>
      <c r="F272" s="211">
        <v>1063</v>
      </c>
      <c r="G272" s="198">
        <v>0</v>
      </c>
      <c r="H272" s="199">
        <v>0</v>
      </c>
      <c r="I272" s="199">
        <v>0</v>
      </c>
      <c r="J272" s="186" t="b">
        <f>IF(ISBLANK(CertifiedCrop[[#This Row],[1. Identifiant interne d’exploitation agricole*]]),"",IF(ISERROR(MATCH(CertifiedCrop[[#This Row],[1. Identifiant interne d’exploitation agricole*]],GroupMember[1. Identifiant interne d’exploitation agricole*],0)),FALSE,TRUE))</f>
        <v>1</v>
      </c>
      <c r="K272" s="186" t="b">
        <f t="array" ref="K272">IF(ISBLANK(CertifiedCrop[[#This Row],[2. Produit agricole certifié*]]),"",IF(ISERROR(MATCH(1,(#REF!=CertifiedCrop[[#This Row],[2. Produit agricole certifié*]])*(#REF!=CertifiedCrop[[#This Row],[3. Variété**]]),0)),FALSE,TRUE))</f>
        <v>0</v>
      </c>
      <c r="L272" s="212" t="str">
        <f t="shared" si="20"/>
        <v/>
      </c>
      <c r="M272" s="212" t="str">
        <f t="shared" si="21"/>
        <v/>
      </c>
      <c r="N272" s="213" t="str">
        <f t="shared" si="22"/>
        <v/>
      </c>
      <c r="O272" s="214">
        <f t="shared" si="23"/>
        <v>578</v>
      </c>
      <c r="P272" s="214">
        <f t="shared" si="24"/>
        <v>574.59459459459458</v>
      </c>
      <c r="Q272" s="187" t="str">
        <f>IFERROR((VLOOKUP(A272,GM_Table,8,FALSE)-SUMIFS(D:D,A:A,A272,B:B,B272,C:C,C272)),"")</f>
        <v/>
      </c>
      <c r="R272" s="187" t="str">
        <f>IFERROR(CONCATENATE(VLOOKUP(A272,GM_Table,12,FALSE)," ",(VLOOKUP(A272,GM_Table,13,FALSE))),"")</f>
        <v/>
      </c>
      <c r="S272" s="203"/>
      <c r="T272" s="203"/>
      <c r="U272" s="203"/>
      <c r="V272" s="203"/>
      <c r="W272" s="203"/>
      <c r="X272" s="203"/>
    </row>
    <row r="273" spans="1:24" s="204" customFormat="1" x14ac:dyDescent="0.25">
      <c r="A273" s="210" t="s">
        <v>1617</v>
      </c>
      <c r="B273" s="210" t="s">
        <v>427</v>
      </c>
      <c r="C273" s="210" t="s">
        <v>2213</v>
      </c>
      <c r="D273" s="211">
        <v>2.73</v>
      </c>
      <c r="E273" s="211">
        <v>1574.3090999999999</v>
      </c>
      <c r="F273" s="211">
        <v>1571</v>
      </c>
      <c r="G273" s="198">
        <v>0</v>
      </c>
      <c r="H273" s="199">
        <v>0</v>
      </c>
      <c r="I273" s="199">
        <v>0</v>
      </c>
      <c r="J273" s="186" t="b">
        <f>IF(ISBLANK(CertifiedCrop[[#This Row],[1. Identifiant interne d’exploitation agricole*]]),"",IF(ISERROR(MATCH(CertifiedCrop[[#This Row],[1. Identifiant interne d’exploitation agricole*]],GroupMember[1. Identifiant interne d’exploitation agricole*],0)),FALSE,TRUE))</f>
        <v>1</v>
      </c>
      <c r="K273" s="186" t="b">
        <f t="array" ref="K273">IF(ISBLANK(CertifiedCrop[[#This Row],[2. Produit agricole certifié*]]),"",IF(ISERROR(MATCH(1,(#REF!=CertifiedCrop[[#This Row],[2. Produit agricole certifié*]])*(#REF!=CertifiedCrop[[#This Row],[3. Variété**]]),0)),FALSE,TRUE))</f>
        <v>0</v>
      </c>
      <c r="L273" s="212" t="str">
        <f t="shared" si="20"/>
        <v/>
      </c>
      <c r="M273" s="212" t="str">
        <f t="shared" si="21"/>
        <v/>
      </c>
      <c r="N273" s="213" t="str">
        <f t="shared" si="22"/>
        <v/>
      </c>
      <c r="O273" s="214">
        <f t="shared" si="23"/>
        <v>576.66999999999996</v>
      </c>
      <c r="P273" s="214">
        <f t="shared" si="24"/>
        <v>575.4578754578755</v>
      </c>
      <c r="Q273" s="187" t="str">
        <f>IFERROR((VLOOKUP(A273,GM_Table,8,FALSE)-SUMIFS(D:D,A:A,A273,B:B,B273,C:C,C273)),"")</f>
        <v/>
      </c>
      <c r="R273" s="187" t="str">
        <f>IFERROR(CONCATENATE(VLOOKUP(A273,GM_Table,12,FALSE)," ",(VLOOKUP(A273,GM_Table,13,FALSE))),"")</f>
        <v/>
      </c>
      <c r="S273" s="203"/>
      <c r="T273" s="203"/>
      <c r="U273" s="203"/>
      <c r="V273" s="203"/>
      <c r="W273" s="203"/>
      <c r="X273" s="203"/>
    </row>
    <row r="274" spans="1:24" s="204" customFormat="1" x14ac:dyDescent="0.25">
      <c r="A274" s="210" t="s">
        <v>1619</v>
      </c>
      <c r="B274" s="210" t="s">
        <v>427</v>
      </c>
      <c r="C274" s="210" t="s">
        <v>2213</v>
      </c>
      <c r="D274" s="211">
        <v>0.69</v>
      </c>
      <c r="E274" s="211">
        <v>398.82</v>
      </c>
      <c r="F274" s="211">
        <v>386</v>
      </c>
      <c r="G274" s="198">
        <v>0</v>
      </c>
      <c r="H274" s="199">
        <v>0</v>
      </c>
      <c r="I274" s="199">
        <v>0</v>
      </c>
      <c r="J274" s="186" t="b">
        <f>IF(ISBLANK(CertifiedCrop[[#This Row],[1. Identifiant interne d’exploitation agricole*]]),"",IF(ISERROR(MATCH(CertifiedCrop[[#This Row],[1. Identifiant interne d’exploitation agricole*]],GroupMember[1. Identifiant interne d’exploitation agricole*],0)),FALSE,TRUE))</f>
        <v>1</v>
      </c>
      <c r="K274" s="186" t="b">
        <f t="array" ref="K274">IF(ISBLANK(CertifiedCrop[[#This Row],[2. Produit agricole certifié*]]),"",IF(ISERROR(MATCH(1,(#REF!=CertifiedCrop[[#This Row],[2. Produit agricole certifié*]])*(#REF!=CertifiedCrop[[#This Row],[3. Variété**]]),0)),FALSE,TRUE))</f>
        <v>0</v>
      </c>
      <c r="L274" s="212" t="str">
        <f t="shared" si="20"/>
        <v/>
      </c>
      <c r="M274" s="212" t="str">
        <f t="shared" si="21"/>
        <v/>
      </c>
      <c r="N274" s="213" t="str">
        <f t="shared" si="22"/>
        <v/>
      </c>
      <c r="O274" s="214">
        <f t="shared" si="23"/>
        <v>578</v>
      </c>
      <c r="P274" s="214">
        <f t="shared" si="24"/>
        <v>559.4202898550725</v>
      </c>
      <c r="Q274" s="187" t="str">
        <f>IFERROR((VLOOKUP(A274,GM_Table,8,FALSE)-SUMIFS(D:D,A:A,A274,B:B,B274,C:C,C274)),"")</f>
        <v/>
      </c>
      <c r="R274" s="187" t="str">
        <f>IFERROR(CONCATENATE(VLOOKUP(A274,GM_Table,12,FALSE)," ",(VLOOKUP(A274,GM_Table,13,FALSE))),"")</f>
        <v/>
      </c>
      <c r="S274" s="203"/>
      <c r="T274" s="203"/>
      <c r="U274" s="203"/>
      <c r="V274" s="203"/>
      <c r="W274" s="203"/>
      <c r="X274" s="203"/>
    </row>
    <row r="275" spans="1:24" s="204" customFormat="1" x14ac:dyDescent="0.25">
      <c r="A275" s="210" t="s">
        <v>1621</v>
      </c>
      <c r="B275" s="210" t="s">
        <v>427</v>
      </c>
      <c r="C275" s="210" t="s">
        <v>2213</v>
      </c>
      <c r="D275" s="211">
        <v>4.1500000000000004</v>
      </c>
      <c r="E275" s="211">
        <v>2398.7000000000003</v>
      </c>
      <c r="F275" s="211">
        <v>2388</v>
      </c>
      <c r="G275" s="198">
        <v>0</v>
      </c>
      <c r="H275" s="199">
        <v>0</v>
      </c>
      <c r="I275" s="199">
        <v>0</v>
      </c>
      <c r="J275" s="186" t="b">
        <f>IF(ISBLANK(CertifiedCrop[[#This Row],[1. Identifiant interne d’exploitation agricole*]]),"",IF(ISERROR(MATCH(CertifiedCrop[[#This Row],[1. Identifiant interne d’exploitation agricole*]],GroupMember[1. Identifiant interne d’exploitation agricole*],0)),FALSE,TRUE))</f>
        <v>1</v>
      </c>
      <c r="K275" s="186" t="b">
        <f t="array" ref="K275">IF(ISBLANK(CertifiedCrop[[#This Row],[2. Produit agricole certifié*]]),"",IF(ISERROR(MATCH(1,(#REF!=CertifiedCrop[[#This Row],[2. Produit agricole certifié*]])*(#REF!=CertifiedCrop[[#This Row],[3. Variété**]]),0)),FALSE,TRUE))</f>
        <v>0</v>
      </c>
      <c r="L275" s="212" t="str">
        <f t="shared" si="20"/>
        <v/>
      </c>
      <c r="M275" s="212" t="str">
        <f t="shared" si="21"/>
        <v/>
      </c>
      <c r="N275" s="213" t="str">
        <f t="shared" si="22"/>
        <v/>
      </c>
      <c r="O275" s="214">
        <f t="shared" si="23"/>
        <v>578</v>
      </c>
      <c r="P275" s="214">
        <f t="shared" si="24"/>
        <v>575.42168674698792</v>
      </c>
      <c r="Q275" s="187" t="str">
        <f>IFERROR((VLOOKUP(A275,GM_Table,8,FALSE)-SUMIFS(D:D,A:A,A275,B:B,B275,C:C,C275)),"")</f>
        <v/>
      </c>
      <c r="R275" s="187" t="str">
        <f>IFERROR(CONCATENATE(VLOOKUP(A275,GM_Table,12,FALSE)," ",(VLOOKUP(A275,GM_Table,13,FALSE))),"")</f>
        <v/>
      </c>
      <c r="S275" s="203"/>
      <c r="T275" s="203"/>
      <c r="U275" s="203"/>
      <c r="V275" s="203"/>
      <c r="W275" s="203"/>
      <c r="X275" s="203"/>
    </row>
    <row r="276" spans="1:24" s="204" customFormat="1" x14ac:dyDescent="0.25">
      <c r="A276" s="210" t="s">
        <v>1624</v>
      </c>
      <c r="B276" s="210" t="s">
        <v>427</v>
      </c>
      <c r="C276" s="210" t="s">
        <v>2213</v>
      </c>
      <c r="D276" s="211">
        <v>1.93</v>
      </c>
      <c r="E276" s="211">
        <v>1115.54</v>
      </c>
      <c r="F276" s="211">
        <v>1108</v>
      </c>
      <c r="G276" s="198">
        <v>0</v>
      </c>
      <c r="H276" s="199">
        <v>0</v>
      </c>
      <c r="I276" s="199">
        <v>0</v>
      </c>
      <c r="J276" s="186" t="b">
        <f>IF(ISBLANK(CertifiedCrop[[#This Row],[1. Identifiant interne d’exploitation agricole*]]),"",IF(ISERROR(MATCH(CertifiedCrop[[#This Row],[1. Identifiant interne d’exploitation agricole*]],GroupMember[1. Identifiant interne d’exploitation agricole*],0)),FALSE,TRUE))</f>
        <v>1</v>
      </c>
      <c r="K276" s="186" t="b">
        <f t="array" ref="K276">IF(ISBLANK(CertifiedCrop[[#This Row],[2. Produit agricole certifié*]]),"",IF(ISERROR(MATCH(1,(#REF!=CertifiedCrop[[#This Row],[2. Produit agricole certifié*]])*(#REF!=CertifiedCrop[[#This Row],[3. Variété**]]),0)),FALSE,TRUE))</f>
        <v>0</v>
      </c>
      <c r="L276" s="212" t="str">
        <f t="shared" si="20"/>
        <v/>
      </c>
      <c r="M276" s="212" t="str">
        <f t="shared" si="21"/>
        <v/>
      </c>
      <c r="N276" s="213" t="str">
        <f t="shared" si="22"/>
        <v/>
      </c>
      <c r="O276" s="214">
        <f t="shared" si="23"/>
        <v>578</v>
      </c>
      <c r="P276" s="214">
        <f t="shared" si="24"/>
        <v>574.09326424870471</v>
      </c>
      <c r="Q276" s="187" t="str">
        <f>IFERROR((VLOOKUP(A276,GM_Table,8,FALSE)-SUMIFS(D:D,A:A,A276,B:B,B276,C:C,C276)),"")</f>
        <v/>
      </c>
      <c r="R276" s="187" t="str">
        <f>IFERROR(CONCATENATE(VLOOKUP(A276,GM_Table,12,FALSE)," ",(VLOOKUP(A276,GM_Table,13,FALSE))),"")</f>
        <v/>
      </c>
      <c r="S276" s="203"/>
      <c r="T276" s="203"/>
      <c r="U276" s="203"/>
      <c r="V276" s="203"/>
      <c r="W276" s="203"/>
      <c r="X276" s="203"/>
    </row>
    <row r="277" spans="1:24" s="204" customFormat="1" x14ac:dyDescent="0.25">
      <c r="A277" s="210" t="s">
        <v>1627</v>
      </c>
      <c r="B277" s="210" t="s">
        <v>427</v>
      </c>
      <c r="C277" s="210" t="s">
        <v>2213</v>
      </c>
      <c r="D277" s="211">
        <v>6.18</v>
      </c>
      <c r="E277" s="211">
        <v>3572.04</v>
      </c>
      <c r="F277" s="211">
        <v>3564</v>
      </c>
      <c r="G277" s="198">
        <v>0</v>
      </c>
      <c r="H277" s="199">
        <v>0</v>
      </c>
      <c r="I277" s="199">
        <v>0</v>
      </c>
      <c r="J277" s="186" t="b">
        <f>IF(ISBLANK(CertifiedCrop[[#This Row],[1. Identifiant interne d’exploitation agricole*]]),"",IF(ISERROR(MATCH(CertifiedCrop[[#This Row],[1. Identifiant interne d’exploitation agricole*]],GroupMember[1. Identifiant interne d’exploitation agricole*],0)),FALSE,TRUE))</f>
        <v>1</v>
      </c>
      <c r="K277" s="186" t="b">
        <f t="array" ref="K277">IF(ISBLANK(CertifiedCrop[[#This Row],[2. Produit agricole certifié*]]),"",IF(ISERROR(MATCH(1,(#REF!=CertifiedCrop[[#This Row],[2. Produit agricole certifié*]])*(#REF!=CertifiedCrop[[#This Row],[3. Variété**]]),0)),FALSE,TRUE))</f>
        <v>0</v>
      </c>
      <c r="L277" s="212" t="str">
        <f t="shared" si="20"/>
        <v/>
      </c>
      <c r="M277" s="212" t="str">
        <f t="shared" si="21"/>
        <v/>
      </c>
      <c r="N277" s="213" t="str">
        <f t="shared" si="22"/>
        <v/>
      </c>
      <c r="O277" s="214">
        <f t="shared" si="23"/>
        <v>578</v>
      </c>
      <c r="P277" s="214">
        <f t="shared" si="24"/>
        <v>576.69902912621365</v>
      </c>
      <c r="Q277" s="187" t="str">
        <f>IFERROR((VLOOKUP(A277,GM_Table,8,FALSE)-SUMIFS(D:D,A:A,A277,B:B,B277,C:C,C277)),"")</f>
        <v/>
      </c>
      <c r="R277" s="187" t="str">
        <f>IFERROR(CONCATENATE(VLOOKUP(A277,GM_Table,12,FALSE)," ",(VLOOKUP(A277,GM_Table,13,FALSE))),"")</f>
        <v/>
      </c>
      <c r="S277" s="203"/>
      <c r="T277" s="203"/>
      <c r="U277" s="203"/>
      <c r="V277" s="203"/>
      <c r="W277" s="203"/>
      <c r="X277" s="203"/>
    </row>
    <row r="278" spans="1:24" s="204" customFormat="1" x14ac:dyDescent="0.25">
      <c r="A278" s="210" t="s">
        <v>1630</v>
      </c>
      <c r="B278" s="210" t="s">
        <v>427</v>
      </c>
      <c r="C278" s="210" t="s">
        <v>2213</v>
      </c>
      <c r="D278" s="211">
        <v>2.79</v>
      </c>
      <c r="E278" s="211">
        <v>1612.6200000000001</v>
      </c>
      <c r="F278" s="211">
        <v>1610</v>
      </c>
      <c r="G278" s="198">
        <v>0</v>
      </c>
      <c r="H278" s="199">
        <v>0</v>
      </c>
      <c r="I278" s="199">
        <v>0</v>
      </c>
      <c r="J278" s="186" t="b">
        <f>IF(ISBLANK(CertifiedCrop[[#This Row],[1. Identifiant interne d’exploitation agricole*]]),"",IF(ISERROR(MATCH(CertifiedCrop[[#This Row],[1. Identifiant interne d’exploitation agricole*]],GroupMember[1. Identifiant interne d’exploitation agricole*],0)),FALSE,TRUE))</f>
        <v>1</v>
      </c>
      <c r="K278" s="186" t="b">
        <f t="array" ref="K278">IF(ISBLANK(CertifiedCrop[[#This Row],[2. Produit agricole certifié*]]),"",IF(ISERROR(MATCH(1,(#REF!=CertifiedCrop[[#This Row],[2. Produit agricole certifié*]])*(#REF!=CertifiedCrop[[#This Row],[3. Variété**]]),0)),FALSE,TRUE))</f>
        <v>0</v>
      </c>
      <c r="L278" s="212" t="str">
        <f t="shared" si="20"/>
        <v/>
      </c>
      <c r="M278" s="212" t="str">
        <f t="shared" si="21"/>
        <v/>
      </c>
      <c r="N278" s="213" t="str">
        <f t="shared" si="22"/>
        <v/>
      </c>
      <c r="O278" s="214">
        <f t="shared" si="23"/>
        <v>578</v>
      </c>
      <c r="P278" s="214">
        <f t="shared" si="24"/>
        <v>577.06093189964156</v>
      </c>
      <c r="Q278" s="187" t="str">
        <f>IFERROR((VLOOKUP(A278,GM_Table,8,FALSE)-SUMIFS(D:D,A:A,A278,B:B,B278,C:C,C278)),"")</f>
        <v/>
      </c>
      <c r="R278" s="187" t="str">
        <f>IFERROR(CONCATENATE(VLOOKUP(A278,GM_Table,12,FALSE)," ",(VLOOKUP(A278,GM_Table,13,FALSE))),"")</f>
        <v/>
      </c>
      <c r="S278" s="203"/>
      <c r="T278" s="203"/>
      <c r="U278" s="203"/>
      <c r="V278" s="203"/>
      <c r="W278" s="203"/>
      <c r="X278" s="203"/>
    </row>
    <row r="279" spans="1:24" s="204" customFormat="1" x14ac:dyDescent="0.25">
      <c r="A279" s="210" t="s">
        <v>1633</v>
      </c>
      <c r="B279" s="210" t="s">
        <v>427</v>
      </c>
      <c r="C279" s="210" t="s">
        <v>2213</v>
      </c>
      <c r="D279" s="211">
        <v>2.4500000000000002</v>
      </c>
      <c r="E279" s="211">
        <v>1437.3415</v>
      </c>
      <c r="F279" s="211">
        <v>1434</v>
      </c>
      <c r="G279" s="198">
        <v>0</v>
      </c>
      <c r="H279" s="199">
        <v>0</v>
      </c>
      <c r="I279" s="199">
        <v>0</v>
      </c>
      <c r="J279" s="186" t="b">
        <f>IF(ISBLANK(CertifiedCrop[[#This Row],[1. Identifiant interne d’exploitation agricole*]]),"",IF(ISERROR(MATCH(CertifiedCrop[[#This Row],[1. Identifiant interne d’exploitation agricole*]],GroupMember[1. Identifiant interne d’exploitation agricole*],0)),FALSE,TRUE))</f>
        <v>1</v>
      </c>
      <c r="K279" s="186" t="b">
        <f t="array" ref="K279">IF(ISBLANK(CertifiedCrop[[#This Row],[2. Produit agricole certifié*]]),"",IF(ISERROR(MATCH(1,(#REF!=CertifiedCrop[[#This Row],[2. Produit agricole certifié*]])*(#REF!=CertifiedCrop[[#This Row],[3. Variété**]]),0)),FALSE,TRUE))</f>
        <v>0</v>
      </c>
      <c r="L279" s="212" t="str">
        <f t="shared" si="20"/>
        <v/>
      </c>
      <c r="M279" s="212" t="str">
        <f t="shared" si="21"/>
        <v/>
      </c>
      <c r="N279" s="213" t="str">
        <f t="shared" si="22"/>
        <v/>
      </c>
      <c r="O279" s="214">
        <f t="shared" si="23"/>
        <v>586.66999999999996</v>
      </c>
      <c r="P279" s="214">
        <f t="shared" si="24"/>
        <v>585.30612244897952</v>
      </c>
      <c r="Q279" s="187" t="str">
        <f>IFERROR((VLOOKUP(A279,GM_Table,8,FALSE)-SUMIFS(D:D,A:A,A279,B:B,B279,C:C,C279)),"")</f>
        <v/>
      </c>
      <c r="R279" s="187" t="str">
        <f>IFERROR(CONCATENATE(VLOOKUP(A279,GM_Table,12,FALSE)," ",(VLOOKUP(A279,GM_Table,13,FALSE))),"")</f>
        <v/>
      </c>
      <c r="S279" s="203"/>
      <c r="T279" s="203"/>
      <c r="U279" s="203"/>
      <c r="V279" s="203"/>
      <c r="W279" s="203"/>
      <c r="X279" s="203"/>
    </row>
    <row r="280" spans="1:24" s="204" customFormat="1" x14ac:dyDescent="0.25">
      <c r="A280" s="210" t="s">
        <v>1634</v>
      </c>
      <c r="B280" s="210" t="s">
        <v>427</v>
      </c>
      <c r="C280" s="210" t="s">
        <v>2213</v>
      </c>
      <c r="D280" s="211">
        <v>1.39</v>
      </c>
      <c r="E280" s="211">
        <v>803.42</v>
      </c>
      <c r="F280" s="211">
        <v>800</v>
      </c>
      <c r="G280" s="198">
        <v>0</v>
      </c>
      <c r="H280" s="199">
        <v>0</v>
      </c>
      <c r="I280" s="199">
        <v>0</v>
      </c>
      <c r="J280" s="186" t="b">
        <f>IF(ISBLANK(CertifiedCrop[[#This Row],[1. Identifiant interne d’exploitation agricole*]]),"",IF(ISERROR(MATCH(CertifiedCrop[[#This Row],[1. Identifiant interne d’exploitation agricole*]],GroupMember[1. Identifiant interne d’exploitation agricole*],0)),FALSE,TRUE))</f>
        <v>1</v>
      </c>
      <c r="K280" s="186" t="b">
        <f t="array" ref="K280">IF(ISBLANK(CertifiedCrop[[#This Row],[2. Produit agricole certifié*]]),"",IF(ISERROR(MATCH(1,(#REF!=CertifiedCrop[[#This Row],[2. Produit agricole certifié*]])*(#REF!=CertifiedCrop[[#This Row],[3. Variété**]]),0)),FALSE,TRUE))</f>
        <v>0</v>
      </c>
      <c r="L280" s="212" t="str">
        <f t="shared" si="20"/>
        <v/>
      </c>
      <c r="M280" s="212" t="str">
        <f t="shared" si="21"/>
        <v/>
      </c>
      <c r="N280" s="213" t="str">
        <f t="shared" si="22"/>
        <v/>
      </c>
      <c r="O280" s="214">
        <f t="shared" si="23"/>
        <v>578</v>
      </c>
      <c r="P280" s="214">
        <f t="shared" si="24"/>
        <v>575.5395683453238</v>
      </c>
      <c r="Q280" s="187" t="str">
        <f>IFERROR((VLOOKUP(A280,GM_Table,8,FALSE)-SUMIFS(D:D,A:A,A280,B:B,B280,C:C,C280)),"")</f>
        <v/>
      </c>
      <c r="R280" s="187" t="str">
        <f>IFERROR(CONCATENATE(VLOOKUP(A280,GM_Table,12,FALSE)," ",(VLOOKUP(A280,GM_Table,13,FALSE))),"")</f>
        <v/>
      </c>
      <c r="S280" s="203"/>
      <c r="T280" s="203"/>
      <c r="U280" s="203"/>
      <c r="V280" s="203"/>
      <c r="W280" s="203"/>
      <c r="X280" s="203"/>
    </row>
    <row r="281" spans="1:24" s="204" customFormat="1" x14ac:dyDescent="0.25">
      <c r="A281" s="210" t="s">
        <v>1637</v>
      </c>
      <c r="B281" s="210" t="s">
        <v>427</v>
      </c>
      <c r="C281" s="210" t="s">
        <v>2213</v>
      </c>
      <c r="D281" s="211">
        <v>2.11</v>
      </c>
      <c r="E281" s="211">
        <v>1219.58</v>
      </c>
      <c r="F281" s="211">
        <v>1213</v>
      </c>
      <c r="G281" s="198">
        <v>0</v>
      </c>
      <c r="H281" s="199">
        <v>0</v>
      </c>
      <c r="I281" s="199">
        <v>0</v>
      </c>
      <c r="J281" s="186" t="b">
        <f>IF(ISBLANK(CertifiedCrop[[#This Row],[1. Identifiant interne d’exploitation agricole*]]),"",IF(ISERROR(MATCH(CertifiedCrop[[#This Row],[1. Identifiant interne d’exploitation agricole*]],GroupMember[1. Identifiant interne d’exploitation agricole*],0)),FALSE,TRUE))</f>
        <v>1</v>
      </c>
      <c r="K281" s="186" t="b">
        <f t="array" ref="K281">IF(ISBLANK(CertifiedCrop[[#This Row],[2. Produit agricole certifié*]]),"",IF(ISERROR(MATCH(1,(#REF!=CertifiedCrop[[#This Row],[2. Produit agricole certifié*]])*(#REF!=CertifiedCrop[[#This Row],[3. Variété**]]),0)),FALSE,TRUE))</f>
        <v>0</v>
      </c>
      <c r="L281" s="212" t="str">
        <f t="shared" si="20"/>
        <v/>
      </c>
      <c r="M281" s="212" t="str">
        <f t="shared" si="21"/>
        <v/>
      </c>
      <c r="N281" s="213" t="str">
        <f t="shared" si="22"/>
        <v/>
      </c>
      <c r="O281" s="214">
        <f t="shared" si="23"/>
        <v>578</v>
      </c>
      <c r="P281" s="214">
        <f t="shared" si="24"/>
        <v>574.88151658767777</v>
      </c>
      <c r="Q281" s="187" t="str">
        <f>IFERROR((VLOOKUP(A281,GM_Table,8,FALSE)-SUMIFS(D:D,A:A,A281,B:B,B281,C:C,C281)),"")</f>
        <v/>
      </c>
      <c r="R281" s="187" t="str">
        <f>IFERROR(CONCATENATE(VLOOKUP(A281,GM_Table,12,FALSE)," ",(VLOOKUP(A281,GM_Table,13,FALSE))),"")</f>
        <v/>
      </c>
      <c r="S281" s="203"/>
      <c r="T281" s="203"/>
      <c r="U281" s="203"/>
      <c r="V281" s="203"/>
      <c r="W281" s="203"/>
      <c r="X281" s="203"/>
    </row>
    <row r="282" spans="1:24" s="204" customFormat="1" x14ac:dyDescent="0.25">
      <c r="A282" s="210" t="s">
        <v>1640</v>
      </c>
      <c r="B282" s="210" t="s">
        <v>427</v>
      </c>
      <c r="C282" s="210" t="s">
        <v>2213</v>
      </c>
      <c r="D282" s="211">
        <v>1.63</v>
      </c>
      <c r="E282" s="211">
        <v>942.14</v>
      </c>
      <c r="F282" s="211">
        <v>936</v>
      </c>
      <c r="G282" s="198">
        <v>0</v>
      </c>
      <c r="H282" s="199">
        <v>0</v>
      </c>
      <c r="I282" s="199">
        <v>0</v>
      </c>
      <c r="J282" s="186" t="b">
        <f>IF(ISBLANK(CertifiedCrop[[#This Row],[1. Identifiant interne d’exploitation agricole*]]),"",IF(ISERROR(MATCH(CertifiedCrop[[#This Row],[1. Identifiant interne d’exploitation agricole*]],GroupMember[1. Identifiant interne d’exploitation agricole*],0)),FALSE,TRUE))</f>
        <v>1</v>
      </c>
      <c r="K282" s="186" t="b">
        <f t="array" ref="K282">IF(ISBLANK(CertifiedCrop[[#This Row],[2. Produit agricole certifié*]]),"",IF(ISERROR(MATCH(1,(#REF!=CertifiedCrop[[#This Row],[2. Produit agricole certifié*]])*(#REF!=CertifiedCrop[[#This Row],[3. Variété**]]),0)),FALSE,TRUE))</f>
        <v>0</v>
      </c>
      <c r="L282" s="212" t="str">
        <f t="shared" si="20"/>
        <v/>
      </c>
      <c r="M282" s="212" t="str">
        <f t="shared" si="21"/>
        <v/>
      </c>
      <c r="N282" s="213" t="str">
        <f t="shared" si="22"/>
        <v/>
      </c>
      <c r="O282" s="214">
        <f t="shared" si="23"/>
        <v>578</v>
      </c>
      <c r="P282" s="214">
        <f t="shared" si="24"/>
        <v>574.23312883435585</v>
      </c>
      <c r="Q282" s="187" t="str">
        <f>IFERROR((VLOOKUP(A282,GM_Table,8,FALSE)-SUMIFS(D:D,A:A,A282,B:B,B282,C:C,C282)),"")</f>
        <v/>
      </c>
      <c r="R282" s="187" t="str">
        <f>IFERROR(CONCATENATE(VLOOKUP(A282,GM_Table,12,FALSE)," ",(VLOOKUP(A282,GM_Table,13,FALSE))),"")</f>
        <v/>
      </c>
      <c r="S282" s="203"/>
      <c r="T282" s="203"/>
      <c r="U282" s="203"/>
      <c r="V282" s="203"/>
      <c r="W282" s="203"/>
      <c r="X282" s="203"/>
    </row>
    <row r="283" spans="1:24" s="204" customFormat="1" x14ac:dyDescent="0.25">
      <c r="A283" s="210" t="s">
        <v>1641</v>
      </c>
      <c r="B283" s="210" t="s">
        <v>427</v>
      </c>
      <c r="C283" s="210" t="s">
        <v>2213</v>
      </c>
      <c r="D283" s="211">
        <v>0.64</v>
      </c>
      <c r="E283" s="211">
        <v>369.92</v>
      </c>
      <c r="F283" s="211">
        <v>354</v>
      </c>
      <c r="G283" s="198">
        <v>0</v>
      </c>
      <c r="H283" s="199">
        <v>0</v>
      </c>
      <c r="I283" s="199">
        <v>0</v>
      </c>
      <c r="J283" s="186" t="b">
        <f>IF(ISBLANK(CertifiedCrop[[#This Row],[1. Identifiant interne d’exploitation agricole*]]),"",IF(ISERROR(MATCH(CertifiedCrop[[#This Row],[1. Identifiant interne d’exploitation agricole*]],GroupMember[1. Identifiant interne d’exploitation agricole*],0)),FALSE,TRUE))</f>
        <v>1</v>
      </c>
      <c r="K283" s="186" t="b">
        <f t="array" ref="K283">IF(ISBLANK(CertifiedCrop[[#This Row],[2. Produit agricole certifié*]]),"",IF(ISERROR(MATCH(1,(#REF!=CertifiedCrop[[#This Row],[2. Produit agricole certifié*]])*(#REF!=CertifiedCrop[[#This Row],[3. Variété**]]),0)),FALSE,TRUE))</f>
        <v>0</v>
      </c>
      <c r="L283" s="212" t="str">
        <f t="shared" si="20"/>
        <v/>
      </c>
      <c r="M283" s="212" t="str">
        <f t="shared" si="21"/>
        <v/>
      </c>
      <c r="N283" s="213" t="str">
        <f t="shared" si="22"/>
        <v/>
      </c>
      <c r="O283" s="214">
        <f t="shared" si="23"/>
        <v>578</v>
      </c>
      <c r="P283" s="214">
        <f t="shared" si="24"/>
        <v>553.125</v>
      </c>
      <c r="Q283" s="187" t="str">
        <f>IFERROR((VLOOKUP(A283,GM_Table,8,FALSE)-SUMIFS(D:D,A:A,A283,B:B,B283,C:C,C283)),"")</f>
        <v/>
      </c>
      <c r="R283" s="187" t="str">
        <f>IFERROR(CONCATENATE(VLOOKUP(A283,GM_Table,12,FALSE)," ",(VLOOKUP(A283,GM_Table,13,FALSE))),"")</f>
        <v/>
      </c>
      <c r="S283" s="203"/>
      <c r="T283" s="203"/>
      <c r="U283" s="203"/>
      <c r="V283" s="203"/>
      <c r="W283" s="203"/>
      <c r="X283" s="203"/>
    </row>
    <row r="284" spans="1:24" s="204" customFormat="1" x14ac:dyDescent="0.25">
      <c r="A284" s="210" t="s">
        <v>1646</v>
      </c>
      <c r="B284" s="210" t="s">
        <v>427</v>
      </c>
      <c r="C284" s="210" t="s">
        <v>2213</v>
      </c>
      <c r="D284" s="211">
        <v>1.88</v>
      </c>
      <c r="E284" s="211">
        <v>1086.6399999999999</v>
      </c>
      <c r="F284" s="211">
        <v>1074</v>
      </c>
      <c r="G284" s="198">
        <v>0</v>
      </c>
      <c r="H284" s="199">
        <v>0</v>
      </c>
      <c r="I284" s="199">
        <v>0</v>
      </c>
      <c r="J284" s="186" t="b">
        <f>IF(ISBLANK(CertifiedCrop[[#This Row],[1. Identifiant interne d’exploitation agricole*]]),"",IF(ISERROR(MATCH(CertifiedCrop[[#This Row],[1. Identifiant interne d’exploitation agricole*]],GroupMember[1. Identifiant interne d’exploitation agricole*],0)),FALSE,TRUE))</f>
        <v>1</v>
      </c>
      <c r="K284" s="186" t="b">
        <f t="array" ref="K284">IF(ISBLANK(CertifiedCrop[[#This Row],[2. Produit agricole certifié*]]),"",IF(ISERROR(MATCH(1,(#REF!=CertifiedCrop[[#This Row],[2. Produit agricole certifié*]])*(#REF!=CertifiedCrop[[#This Row],[3. Variété**]]),0)),FALSE,TRUE))</f>
        <v>0</v>
      </c>
      <c r="L284" s="212" t="str">
        <f t="shared" si="20"/>
        <v/>
      </c>
      <c r="M284" s="212" t="str">
        <f t="shared" si="21"/>
        <v/>
      </c>
      <c r="N284" s="213" t="str">
        <f t="shared" si="22"/>
        <v/>
      </c>
      <c r="O284" s="214">
        <f t="shared" si="23"/>
        <v>578</v>
      </c>
      <c r="P284" s="214">
        <f t="shared" si="24"/>
        <v>571.27659574468089</v>
      </c>
      <c r="Q284" s="187" t="str">
        <f>IFERROR((VLOOKUP(A284,GM_Table,8,FALSE)-SUMIFS(D:D,A:A,A284,B:B,B284,C:C,C284)),"")</f>
        <v/>
      </c>
      <c r="R284" s="187" t="str">
        <f>IFERROR(CONCATENATE(VLOOKUP(A284,GM_Table,12,FALSE)," ",(VLOOKUP(A284,GM_Table,13,FALSE))),"")</f>
        <v/>
      </c>
      <c r="S284" s="203"/>
      <c r="T284" s="203"/>
      <c r="U284" s="203"/>
      <c r="V284" s="203"/>
      <c r="W284" s="203"/>
      <c r="X284" s="203"/>
    </row>
    <row r="285" spans="1:24" s="204" customFormat="1" x14ac:dyDescent="0.25">
      <c r="A285" s="210" t="s">
        <v>1651</v>
      </c>
      <c r="B285" s="210" t="s">
        <v>427</v>
      </c>
      <c r="C285" s="210" t="s">
        <v>2213</v>
      </c>
      <c r="D285" s="211">
        <v>5.29</v>
      </c>
      <c r="E285" s="211">
        <v>3057.62</v>
      </c>
      <c r="F285" s="211">
        <v>3047</v>
      </c>
      <c r="G285" s="198">
        <v>0</v>
      </c>
      <c r="H285" s="199">
        <v>0</v>
      </c>
      <c r="I285" s="199">
        <v>0</v>
      </c>
      <c r="J285" s="186" t="b">
        <f>IF(ISBLANK(CertifiedCrop[[#This Row],[1. Identifiant interne d’exploitation agricole*]]),"",IF(ISERROR(MATCH(CertifiedCrop[[#This Row],[1. Identifiant interne d’exploitation agricole*]],GroupMember[1. Identifiant interne d’exploitation agricole*],0)),FALSE,TRUE))</f>
        <v>1</v>
      </c>
      <c r="K285" s="186" t="b">
        <f t="array" ref="K285">IF(ISBLANK(CertifiedCrop[[#This Row],[2. Produit agricole certifié*]]),"",IF(ISERROR(MATCH(1,(#REF!=CertifiedCrop[[#This Row],[2. Produit agricole certifié*]])*(#REF!=CertifiedCrop[[#This Row],[3. Variété**]]),0)),FALSE,TRUE))</f>
        <v>0</v>
      </c>
      <c r="L285" s="212" t="str">
        <f t="shared" si="20"/>
        <v/>
      </c>
      <c r="M285" s="212" t="str">
        <f t="shared" si="21"/>
        <v/>
      </c>
      <c r="N285" s="213" t="str">
        <f t="shared" si="22"/>
        <v/>
      </c>
      <c r="O285" s="214">
        <f t="shared" si="23"/>
        <v>578</v>
      </c>
      <c r="P285" s="214">
        <f t="shared" si="24"/>
        <v>575.99243856332703</v>
      </c>
      <c r="Q285" s="187" t="str">
        <f>IFERROR((VLOOKUP(A285,GM_Table,8,FALSE)-SUMIFS(D:D,A:A,A285,B:B,B285,C:C,C285)),"")</f>
        <v/>
      </c>
      <c r="R285" s="187" t="str">
        <f>IFERROR(CONCATENATE(VLOOKUP(A285,GM_Table,12,FALSE)," ",(VLOOKUP(A285,GM_Table,13,FALSE))),"")</f>
        <v/>
      </c>
      <c r="S285" s="203"/>
      <c r="T285" s="203"/>
      <c r="U285" s="203"/>
      <c r="V285" s="203"/>
      <c r="W285" s="203"/>
      <c r="X285" s="203"/>
    </row>
    <row r="286" spans="1:24" s="204" customFormat="1" x14ac:dyDescent="0.25">
      <c r="A286" s="210" t="s">
        <v>1655</v>
      </c>
      <c r="B286" s="210" t="s">
        <v>427</v>
      </c>
      <c r="C286" s="210" t="s">
        <v>2213</v>
      </c>
      <c r="D286" s="211">
        <v>4.8499999999999996</v>
      </c>
      <c r="E286" s="211">
        <v>2803.2999999999997</v>
      </c>
      <c r="F286" s="211">
        <v>2800</v>
      </c>
      <c r="G286" s="198">
        <v>0</v>
      </c>
      <c r="H286" s="199">
        <v>0</v>
      </c>
      <c r="I286" s="199">
        <v>0</v>
      </c>
      <c r="J286" s="186" t="b">
        <f>IF(ISBLANK(CertifiedCrop[[#This Row],[1. Identifiant interne d’exploitation agricole*]]),"",IF(ISERROR(MATCH(CertifiedCrop[[#This Row],[1. Identifiant interne d’exploitation agricole*]],GroupMember[1. Identifiant interne d’exploitation agricole*],0)),FALSE,TRUE))</f>
        <v>1</v>
      </c>
      <c r="K286" s="186" t="b">
        <f t="array" ref="K286">IF(ISBLANK(CertifiedCrop[[#This Row],[2. Produit agricole certifié*]]),"",IF(ISERROR(MATCH(1,(#REF!=CertifiedCrop[[#This Row],[2. Produit agricole certifié*]])*(#REF!=CertifiedCrop[[#This Row],[3. Variété**]]),0)),FALSE,TRUE))</f>
        <v>0</v>
      </c>
      <c r="L286" s="212" t="str">
        <f t="shared" si="20"/>
        <v/>
      </c>
      <c r="M286" s="212" t="str">
        <f t="shared" si="21"/>
        <v/>
      </c>
      <c r="N286" s="213" t="str">
        <f t="shared" si="22"/>
        <v/>
      </c>
      <c r="O286" s="214">
        <f t="shared" si="23"/>
        <v>578</v>
      </c>
      <c r="P286" s="214">
        <f t="shared" si="24"/>
        <v>577.31958762886597</v>
      </c>
      <c r="Q286" s="187" t="str">
        <f>IFERROR((VLOOKUP(A286,GM_Table,8,FALSE)-SUMIFS(D:D,A:A,A286,B:B,B286,C:C,C286)),"")</f>
        <v/>
      </c>
      <c r="R286" s="187" t="str">
        <f>IFERROR(CONCATENATE(VLOOKUP(A286,GM_Table,12,FALSE)," ",(VLOOKUP(A286,GM_Table,13,FALSE))),"")</f>
        <v/>
      </c>
      <c r="S286" s="203"/>
      <c r="T286" s="203"/>
      <c r="U286" s="203"/>
      <c r="V286" s="203"/>
      <c r="W286" s="203"/>
      <c r="X286" s="203"/>
    </row>
    <row r="287" spans="1:24" s="204" customFormat="1" x14ac:dyDescent="0.25">
      <c r="A287" s="210" t="s">
        <v>1660</v>
      </c>
      <c r="B287" s="210" t="s">
        <v>427</v>
      </c>
      <c r="C287" s="210" t="s">
        <v>2213</v>
      </c>
      <c r="D287" s="211">
        <v>0.53</v>
      </c>
      <c r="E287" s="211">
        <v>306.34000000000003</v>
      </c>
      <c r="F287" s="211">
        <v>301</v>
      </c>
      <c r="G287" s="198">
        <v>0</v>
      </c>
      <c r="H287" s="199">
        <v>0</v>
      </c>
      <c r="I287" s="199">
        <v>0</v>
      </c>
      <c r="J287" s="186" t="b">
        <f>IF(ISBLANK(CertifiedCrop[[#This Row],[1. Identifiant interne d’exploitation agricole*]]),"",IF(ISERROR(MATCH(CertifiedCrop[[#This Row],[1. Identifiant interne d’exploitation agricole*]],GroupMember[1. Identifiant interne d’exploitation agricole*],0)),FALSE,TRUE))</f>
        <v>1</v>
      </c>
      <c r="K287" s="186" t="b">
        <f t="array" ref="K287">IF(ISBLANK(CertifiedCrop[[#This Row],[2. Produit agricole certifié*]]),"",IF(ISERROR(MATCH(1,(#REF!=CertifiedCrop[[#This Row],[2. Produit agricole certifié*]])*(#REF!=CertifiedCrop[[#This Row],[3. Variété**]]),0)),FALSE,TRUE))</f>
        <v>0</v>
      </c>
      <c r="L287" s="212" t="str">
        <f t="shared" si="20"/>
        <v/>
      </c>
      <c r="M287" s="212" t="str">
        <f t="shared" si="21"/>
        <v/>
      </c>
      <c r="N287" s="213" t="str">
        <f t="shared" si="22"/>
        <v/>
      </c>
      <c r="O287" s="214">
        <f t="shared" si="23"/>
        <v>578</v>
      </c>
      <c r="P287" s="214">
        <f t="shared" si="24"/>
        <v>567.92452830188677</v>
      </c>
      <c r="Q287" s="187" t="str">
        <f>IFERROR((VLOOKUP(A287,GM_Table,8,FALSE)-SUMIFS(D:D,A:A,A287,B:B,B287,C:C,C287)),"")</f>
        <v/>
      </c>
      <c r="R287" s="187" t="str">
        <f>IFERROR(CONCATENATE(VLOOKUP(A287,GM_Table,12,FALSE)," ",(VLOOKUP(A287,GM_Table,13,FALSE))),"")</f>
        <v/>
      </c>
      <c r="S287" s="203"/>
      <c r="T287" s="203"/>
      <c r="U287" s="203"/>
      <c r="V287" s="203"/>
      <c r="W287" s="203"/>
      <c r="X287" s="203"/>
    </row>
    <row r="288" spans="1:24" s="204" customFormat="1" x14ac:dyDescent="0.25">
      <c r="A288" s="210" t="s">
        <v>1663</v>
      </c>
      <c r="B288" s="210" t="s">
        <v>427</v>
      </c>
      <c r="C288" s="210" t="s">
        <v>2213</v>
      </c>
      <c r="D288" s="211">
        <v>2.86</v>
      </c>
      <c r="E288" s="211">
        <v>1653.08</v>
      </c>
      <c r="F288" s="211">
        <v>1649</v>
      </c>
      <c r="G288" s="198">
        <v>0</v>
      </c>
      <c r="H288" s="199">
        <v>0</v>
      </c>
      <c r="I288" s="199">
        <v>0</v>
      </c>
      <c r="J288" s="186" t="b">
        <f>IF(ISBLANK(CertifiedCrop[[#This Row],[1. Identifiant interne d’exploitation agricole*]]),"",IF(ISERROR(MATCH(CertifiedCrop[[#This Row],[1. Identifiant interne d’exploitation agricole*]],GroupMember[1. Identifiant interne d’exploitation agricole*],0)),FALSE,TRUE))</f>
        <v>1</v>
      </c>
      <c r="K288" s="186" t="b">
        <f t="array" ref="K288">IF(ISBLANK(CertifiedCrop[[#This Row],[2. Produit agricole certifié*]]),"",IF(ISERROR(MATCH(1,(#REF!=CertifiedCrop[[#This Row],[2. Produit agricole certifié*]])*(#REF!=CertifiedCrop[[#This Row],[3. Variété**]]),0)),FALSE,TRUE))</f>
        <v>0</v>
      </c>
      <c r="L288" s="212" t="str">
        <f t="shared" si="20"/>
        <v/>
      </c>
      <c r="M288" s="212" t="str">
        <f t="shared" si="21"/>
        <v/>
      </c>
      <c r="N288" s="213" t="str">
        <f t="shared" si="22"/>
        <v/>
      </c>
      <c r="O288" s="214">
        <f t="shared" si="23"/>
        <v>578</v>
      </c>
      <c r="P288" s="214">
        <f t="shared" si="24"/>
        <v>576.57342657342656</v>
      </c>
      <c r="Q288" s="187" t="str">
        <f>IFERROR((VLOOKUP(A288,GM_Table,8,FALSE)-SUMIFS(D:D,A:A,A288,B:B,B288,C:C,C288)),"")</f>
        <v/>
      </c>
      <c r="R288" s="187" t="str">
        <f>IFERROR(CONCATENATE(VLOOKUP(A288,GM_Table,12,FALSE)," ",(VLOOKUP(A288,GM_Table,13,FALSE))),"")</f>
        <v/>
      </c>
      <c r="S288" s="203"/>
      <c r="T288" s="203"/>
      <c r="U288" s="203"/>
      <c r="V288" s="203"/>
      <c r="W288" s="203"/>
      <c r="X288" s="203"/>
    </row>
    <row r="289" spans="1:24" s="204" customFormat="1" x14ac:dyDescent="0.25">
      <c r="A289" s="210" t="s">
        <v>1666</v>
      </c>
      <c r="B289" s="210" t="s">
        <v>427</v>
      </c>
      <c r="C289" s="210" t="s">
        <v>2213</v>
      </c>
      <c r="D289" s="211">
        <v>2.11</v>
      </c>
      <c r="E289" s="211">
        <v>1219.58</v>
      </c>
      <c r="F289" s="211">
        <v>1218</v>
      </c>
      <c r="G289" s="198">
        <v>0</v>
      </c>
      <c r="H289" s="199">
        <v>0</v>
      </c>
      <c r="I289" s="199">
        <v>0</v>
      </c>
      <c r="J289" s="186" t="b">
        <f>IF(ISBLANK(CertifiedCrop[[#This Row],[1. Identifiant interne d’exploitation agricole*]]),"",IF(ISERROR(MATCH(CertifiedCrop[[#This Row],[1. Identifiant interne d’exploitation agricole*]],GroupMember[1. Identifiant interne d’exploitation agricole*],0)),FALSE,TRUE))</f>
        <v>1</v>
      </c>
      <c r="K289" s="186" t="b">
        <f t="array" ref="K289">IF(ISBLANK(CertifiedCrop[[#This Row],[2. Produit agricole certifié*]]),"",IF(ISERROR(MATCH(1,(#REF!=CertifiedCrop[[#This Row],[2. Produit agricole certifié*]])*(#REF!=CertifiedCrop[[#This Row],[3. Variété**]]),0)),FALSE,TRUE))</f>
        <v>0</v>
      </c>
      <c r="L289" s="212" t="str">
        <f t="shared" si="20"/>
        <v/>
      </c>
      <c r="M289" s="212" t="str">
        <f t="shared" si="21"/>
        <v/>
      </c>
      <c r="N289" s="213" t="str">
        <f t="shared" si="22"/>
        <v/>
      </c>
      <c r="O289" s="214">
        <f t="shared" si="23"/>
        <v>578</v>
      </c>
      <c r="P289" s="214">
        <f t="shared" si="24"/>
        <v>577.25118483412325</v>
      </c>
      <c r="Q289" s="187" t="str">
        <f>IFERROR((VLOOKUP(A289,GM_Table,8,FALSE)-SUMIFS(D:D,A:A,A289,B:B,B289,C:C,C289)),"")</f>
        <v/>
      </c>
      <c r="R289" s="187" t="str">
        <f>IFERROR(CONCATENATE(VLOOKUP(A289,GM_Table,12,FALSE)," ",(VLOOKUP(A289,GM_Table,13,FALSE))),"")</f>
        <v/>
      </c>
      <c r="S289" s="203"/>
      <c r="T289" s="203"/>
      <c r="U289" s="203"/>
      <c r="V289" s="203"/>
      <c r="W289" s="203"/>
      <c r="X289" s="203"/>
    </row>
    <row r="290" spans="1:24" s="204" customFormat="1" x14ac:dyDescent="0.25">
      <c r="A290" s="210" t="s">
        <v>1668</v>
      </c>
      <c r="B290" s="210" t="s">
        <v>427</v>
      </c>
      <c r="C290" s="210" t="s">
        <v>2213</v>
      </c>
      <c r="D290" s="211">
        <v>5.5299999999999994</v>
      </c>
      <c r="E290" s="211">
        <v>3074.68</v>
      </c>
      <c r="F290" s="211">
        <v>3074.68</v>
      </c>
      <c r="G290" s="198">
        <v>0</v>
      </c>
      <c r="H290" s="199">
        <v>0</v>
      </c>
      <c r="I290" s="199">
        <v>0</v>
      </c>
      <c r="J290" s="186" t="b">
        <f>IF(ISBLANK(CertifiedCrop[[#This Row],[1. Identifiant interne d’exploitation agricole*]]),"",IF(ISERROR(MATCH(CertifiedCrop[[#This Row],[1. Identifiant interne d’exploitation agricole*]],GroupMember[1. Identifiant interne d’exploitation agricole*],0)),FALSE,TRUE))</f>
        <v>1</v>
      </c>
      <c r="K290" s="186" t="b">
        <f t="array" ref="K290">IF(ISBLANK(CertifiedCrop[[#This Row],[2. Produit agricole certifié*]]),"",IF(ISERROR(MATCH(1,(#REF!=CertifiedCrop[[#This Row],[2. Produit agricole certifié*]])*(#REF!=CertifiedCrop[[#This Row],[3. Variété**]]),0)),FALSE,TRUE))</f>
        <v>0</v>
      </c>
      <c r="L290" s="212" t="str">
        <f t="shared" si="20"/>
        <v/>
      </c>
      <c r="M290" s="212" t="str">
        <f t="shared" si="21"/>
        <v/>
      </c>
      <c r="N290" s="213" t="str">
        <f t="shared" si="22"/>
        <v/>
      </c>
      <c r="O290" s="214">
        <f t="shared" si="23"/>
        <v>556</v>
      </c>
      <c r="P290" s="214">
        <f t="shared" si="24"/>
        <v>556</v>
      </c>
      <c r="Q290" s="187" t="str">
        <f>IFERROR((VLOOKUP(A290,GM_Table,8,FALSE)-SUMIFS(D:D,A:A,A290,B:B,B290,C:C,C290)),"")</f>
        <v/>
      </c>
      <c r="R290" s="187" t="str">
        <f>IFERROR(CONCATENATE(VLOOKUP(A290,GM_Table,12,FALSE)," ",(VLOOKUP(A290,GM_Table,13,FALSE))),"")</f>
        <v/>
      </c>
      <c r="S290" s="203"/>
      <c r="T290" s="203"/>
      <c r="U290" s="203"/>
      <c r="V290" s="203"/>
      <c r="W290" s="203"/>
      <c r="X290" s="203"/>
    </row>
    <row r="291" spans="1:24" s="204" customFormat="1" x14ac:dyDescent="0.25">
      <c r="A291" s="210" t="s">
        <v>1671</v>
      </c>
      <c r="B291" s="210" t="s">
        <v>427</v>
      </c>
      <c r="C291" s="210" t="s">
        <v>2213</v>
      </c>
      <c r="D291" s="211">
        <v>4.8499999999999996</v>
      </c>
      <c r="E291" s="211">
        <v>2696.6</v>
      </c>
      <c r="F291" s="211">
        <v>2696.6</v>
      </c>
      <c r="G291" s="198">
        <v>0</v>
      </c>
      <c r="H291" s="199">
        <v>0</v>
      </c>
      <c r="I291" s="199">
        <v>0</v>
      </c>
      <c r="J291" s="186" t="b">
        <f>IF(ISBLANK(CertifiedCrop[[#This Row],[1. Identifiant interne d’exploitation agricole*]]),"",IF(ISERROR(MATCH(CertifiedCrop[[#This Row],[1. Identifiant interne d’exploitation agricole*]],GroupMember[1. Identifiant interne d’exploitation agricole*],0)),FALSE,TRUE))</f>
        <v>1</v>
      </c>
      <c r="K291" s="186" t="b">
        <f t="array" ref="K291">IF(ISBLANK(CertifiedCrop[[#This Row],[2. Produit agricole certifié*]]),"",IF(ISERROR(MATCH(1,(#REF!=CertifiedCrop[[#This Row],[2. Produit agricole certifié*]])*(#REF!=CertifiedCrop[[#This Row],[3. Variété**]]),0)),FALSE,TRUE))</f>
        <v>0</v>
      </c>
      <c r="L291" s="212" t="str">
        <f t="shared" si="20"/>
        <v/>
      </c>
      <c r="M291" s="212" t="str">
        <f t="shared" si="21"/>
        <v/>
      </c>
      <c r="N291" s="213" t="str">
        <f t="shared" si="22"/>
        <v/>
      </c>
      <c r="O291" s="214">
        <f t="shared" si="23"/>
        <v>556</v>
      </c>
      <c r="P291" s="214">
        <f t="shared" si="24"/>
        <v>556</v>
      </c>
      <c r="Q291" s="187" t="str">
        <f>IFERROR((VLOOKUP(A291,GM_Table,8,FALSE)-SUMIFS(D:D,A:A,A291,B:B,B291,C:C,C291)),"")</f>
        <v/>
      </c>
      <c r="R291" s="187" t="str">
        <f>IFERROR(CONCATENATE(VLOOKUP(A291,GM_Table,12,FALSE)," ",(VLOOKUP(A291,GM_Table,13,FALSE))),"")</f>
        <v/>
      </c>
      <c r="S291" s="203"/>
      <c r="T291" s="203"/>
      <c r="U291" s="203"/>
      <c r="V291" s="203"/>
      <c r="W291" s="203"/>
      <c r="X291" s="203"/>
    </row>
    <row r="292" spans="1:24" s="204" customFormat="1" x14ac:dyDescent="0.25">
      <c r="A292" s="210" t="s">
        <v>1674</v>
      </c>
      <c r="B292" s="210" t="s">
        <v>427</v>
      </c>
      <c r="C292" s="210" t="s">
        <v>2213</v>
      </c>
      <c r="D292" s="211">
        <v>5.5600000000000005</v>
      </c>
      <c r="E292" s="211">
        <v>3091.36</v>
      </c>
      <c r="F292" s="211">
        <v>3091.36</v>
      </c>
      <c r="G292" s="198">
        <v>0</v>
      </c>
      <c r="H292" s="199">
        <v>0</v>
      </c>
      <c r="I292" s="199">
        <v>0</v>
      </c>
      <c r="J292" s="186" t="b">
        <f>IF(ISBLANK(CertifiedCrop[[#This Row],[1. Identifiant interne d’exploitation agricole*]]),"",IF(ISERROR(MATCH(CertifiedCrop[[#This Row],[1. Identifiant interne d’exploitation agricole*]],GroupMember[1. Identifiant interne d’exploitation agricole*],0)),FALSE,TRUE))</f>
        <v>1</v>
      </c>
      <c r="K292" s="186" t="b">
        <f t="array" ref="K292">IF(ISBLANK(CertifiedCrop[[#This Row],[2. Produit agricole certifié*]]),"",IF(ISERROR(MATCH(1,(#REF!=CertifiedCrop[[#This Row],[2. Produit agricole certifié*]])*(#REF!=CertifiedCrop[[#This Row],[3. Variété**]]),0)),FALSE,TRUE))</f>
        <v>0</v>
      </c>
      <c r="L292" s="212" t="str">
        <f t="shared" si="20"/>
        <v/>
      </c>
      <c r="M292" s="212" t="str">
        <f t="shared" si="21"/>
        <v/>
      </c>
      <c r="N292" s="213" t="str">
        <f t="shared" si="22"/>
        <v/>
      </c>
      <c r="O292" s="214">
        <f t="shared" si="23"/>
        <v>556</v>
      </c>
      <c r="P292" s="214">
        <f t="shared" si="24"/>
        <v>556</v>
      </c>
      <c r="Q292" s="187" t="str">
        <f>IFERROR((VLOOKUP(A292,GM_Table,8,FALSE)-SUMIFS(D:D,A:A,A292,B:B,B292,C:C,C292)),"")</f>
        <v/>
      </c>
      <c r="R292" s="187" t="str">
        <f>IFERROR(CONCATENATE(VLOOKUP(A292,GM_Table,12,FALSE)," ",(VLOOKUP(A292,GM_Table,13,FALSE))),"")</f>
        <v/>
      </c>
      <c r="S292" s="203"/>
      <c r="T292" s="203"/>
      <c r="U292" s="203"/>
      <c r="V292" s="203"/>
      <c r="W292" s="203"/>
      <c r="X292" s="203"/>
    </row>
    <row r="293" spans="1:24" s="204" customFormat="1" x14ac:dyDescent="0.25">
      <c r="A293" s="210" t="s">
        <v>1676</v>
      </c>
      <c r="B293" s="210" t="s">
        <v>427</v>
      </c>
      <c r="C293" s="210" t="s">
        <v>2213</v>
      </c>
      <c r="D293" s="211">
        <v>10.219999999999999</v>
      </c>
      <c r="E293" s="211">
        <v>5682.32</v>
      </c>
      <c r="F293" s="211">
        <v>5682.32</v>
      </c>
      <c r="G293" s="198">
        <v>0</v>
      </c>
      <c r="H293" s="199">
        <v>0</v>
      </c>
      <c r="I293" s="199">
        <v>0</v>
      </c>
      <c r="J293" s="186" t="b">
        <f>IF(ISBLANK(CertifiedCrop[[#This Row],[1. Identifiant interne d’exploitation agricole*]]),"",IF(ISERROR(MATCH(CertifiedCrop[[#This Row],[1. Identifiant interne d’exploitation agricole*]],GroupMember[1. Identifiant interne d’exploitation agricole*],0)),FALSE,TRUE))</f>
        <v>1</v>
      </c>
      <c r="K293" s="186" t="b">
        <f t="array" ref="K293">IF(ISBLANK(CertifiedCrop[[#This Row],[2. Produit agricole certifié*]]),"",IF(ISERROR(MATCH(1,(#REF!=CertifiedCrop[[#This Row],[2. Produit agricole certifié*]])*(#REF!=CertifiedCrop[[#This Row],[3. Variété**]]),0)),FALSE,TRUE))</f>
        <v>0</v>
      </c>
      <c r="L293" s="212" t="str">
        <f t="shared" si="20"/>
        <v/>
      </c>
      <c r="M293" s="212" t="str">
        <f t="shared" si="21"/>
        <v/>
      </c>
      <c r="N293" s="213" t="str">
        <f t="shared" si="22"/>
        <v/>
      </c>
      <c r="O293" s="214">
        <f t="shared" si="23"/>
        <v>556</v>
      </c>
      <c r="P293" s="214">
        <f t="shared" si="24"/>
        <v>556</v>
      </c>
      <c r="Q293" s="187" t="str">
        <f>IFERROR((VLOOKUP(A293,GM_Table,8,FALSE)-SUMIFS(D:D,A:A,A293,B:B,B293,C:C,C293)),"")</f>
        <v/>
      </c>
      <c r="R293" s="187" t="str">
        <f>IFERROR(CONCATENATE(VLOOKUP(A293,GM_Table,12,FALSE)," ",(VLOOKUP(A293,GM_Table,13,FALSE))),"")</f>
        <v/>
      </c>
      <c r="S293" s="203"/>
      <c r="T293" s="203"/>
      <c r="U293" s="203"/>
      <c r="V293" s="203"/>
      <c r="W293" s="203"/>
      <c r="X293" s="203"/>
    </row>
    <row r="294" spans="1:24" s="204" customFormat="1" x14ac:dyDescent="0.25">
      <c r="A294" s="210" t="s">
        <v>1678</v>
      </c>
      <c r="B294" s="210" t="s">
        <v>427</v>
      </c>
      <c r="C294" s="210" t="s">
        <v>2213</v>
      </c>
      <c r="D294" s="211">
        <v>8.18</v>
      </c>
      <c r="E294" s="211">
        <v>4548.08</v>
      </c>
      <c r="F294" s="211">
        <v>4548.08</v>
      </c>
      <c r="G294" s="198">
        <v>0</v>
      </c>
      <c r="H294" s="199">
        <v>0</v>
      </c>
      <c r="I294" s="199">
        <v>0</v>
      </c>
      <c r="J294" s="186" t="b">
        <f>IF(ISBLANK(CertifiedCrop[[#This Row],[1. Identifiant interne d’exploitation agricole*]]),"",IF(ISERROR(MATCH(CertifiedCrop[[#This Row],[1. Identifiant interne d’exploitation agricole*]],GroupMember[1. Identifiant interne d’exploitation agricole*],0)),FALSE,TRUE))</f>
        <v>1</v>
      </c>
      <c r="K294" s="186" t="b">
        <f t="array" ref="K294">IF(ISBLANK(CertifiedCrop[[#This Row],[2. Produit agricole certifié*]]),"",IF(ISERROR(MATCH(1,(#REF!=CertifiedCrop[[#This Row],[2. Produit agricole certifié*]])*(#REF!=CertifiedCrop[[#This Row],[3. Variété**]]),0)),FALSE,TRUE))</f>
        <v>0</v>
      </c>
      <c r="L294" s="212" t="str">
        <f t="shared" si="20"/>
        <v/>
      </c>
      <c r="M294" s="212" t="str">
        <f t="shared" si="21"/>
        <v/>
      </c>
      <c r="N294" s="213" t="str">
        <f t="shared" si="22"/>
        <v/>
      </c>
      <c r="O294" s="214">
        <f t="shared" si="23"/>
        <v>556</v>
      </c>
      <c r="P294" s="214">
        <f t="shared" si="24"/>
        <v>556</v>
      </c>
      <c r="Q294" s="187" t="str">
        <f>IFERROR((VLOOKUP(A294,GM_Table,8,FALSE)-SUMIFS(D:D,A:A,A294,B:B,B294,C:C,C294)),"")</f>
        <v/>
      </c>
      <c r="R294" s="187" t="str">
        <f>IFERROR(CONCATENATE(VLOOKUP(A294,GM_Table,12,FALSE)," ",(VLOOKUP(A294,GM_Table,13,FALSE))),"")</f>
        <v/>
      </c>
      <c r="S294" s="203"/>
      <c r="T294" s="203"/>
      <c r="U294" s="203"/>
      <c r="V294" s="203"/>
      <c r="W294" s="203"/>
      <c r="X294" s="203"/>
    </row>
    <row r="295" spans="1:24" s="204" customFormat="1" x14ac:dyDescent="0.25">
      <c r="A295" s="210" t="s">
        <v>1680</v>
      </c>
      <c r="B295" s="210" t="s">
        <v>427</v>
      </c>
      <c r="C295" s="210" t="s">
        <v>2213</v>
      </c>
      <c r="D295" s="211">
        <v>7.09</v>
      </c>
      <c r="E295" s="211">
        <v>3942.04</v>
      </c>
      <c r="F295" s="211">
        <v>3942.04</v>
      </c>
      <c r="G295" s="198">
        <v>0</v>
      </c>
      <c r="H295" s="199">
        <v>0</v>
      </c>
      <c r="I295" s="199">
        <v>0</v>
      </c>
      <c r="J295" s="186" t="b">
        <f>IF(ISBLANK(CertifiedCrop[[#This Row],[1. Identifiant interne d’exploitation agricole*]]),"",IF(ISERROR(MATCH(CertifiedCrop[[#This Row],[1. Identifiant interne d’exploitation agricole*]],GroupMember[1. Identifiant interne d’exploitation agricole*],0)),FALSE,TRUE))</f>
        <v>1</v>
      </c>
      <c r="K295" s="186" t="b">
        <f t="array" ref="K295">IF(ISBLANK(CertifiedCrop[[#This Row],[2. Produit agricole certifié*]]),"",IF(ISERROR(MATCH(1,(#REF!=CertifiedCrop[[#This Row],[2. Produit agricole certifié*]])*(#REF!=CertifiedCrop[[#This Row],[3. Variété**]]),0)),FALSE,TRUE))</f>
        <v>0</v>
      </c>
      <c r="L295" s="212" t="str">
        <f t="shared" si="20"/>
        <v/>
      </c>
      <c r="M295" s="212" t="str">
        <f t="shared" si="21"/>
        <v/>
      </c>
      <c r="N295" s="213" t="str">
        <f t="shared" si="22"/>
        <v/>
      </c>
      <c r="O295" s="214">
        <f t="shared" si="23"/>
        <v>556</v>
      </c>
      <c r="P295" s="214">
        <f t="shared" si="24"/>
        <v>556</v>
      </c>
      <c r="Q295" s="187" t="str">
        <f>IFERROR((VLOOKUP(A295,GM_Table,8,FALSE)-SUMIFS(D:D,A:A,A295,B:B,B295,C:C,C295)),"")</f>
        <v/>
      </c>
      <c r="R295" s="187" t="str">
        <f>IFERROR(CONCATENATE(VLOOKUP(A295,GM_Table,12,FALSE)," ",(VLOOKUP(A295,GM_Table,13,FALSE))),"")</f>
        <v/>
      </c>
      <c r="S295" s="203"/>
      <c r="T295" s="203"/>
      <c r="U295" s="203"/>
      <c r="V295" s="203"/>
      <c r="W295" s="203"/>
      <c r="X295" s="203"/>
    </row>
    <row r="296" spans="1:24" s="204" customFormat="1" x14ac:dyDescent="0.25">
      <c r="A296" s="210" t="s">
        <v>1683</v>
      </c>
      <c r="B296" s="210" t="s">
        <v>427</v>
      </c>
      <c r="C296" s="210" t="s">
        <v>2213</v>
      </c>
      <c r="D296" s="211">
        <v>9.32</v>
      </c>
      <c r="E296" s="211">
        <v>5181.92</v>
      </c>
      <c r="F296" s="211">
        <v>5181.92</v>
      </c>
      <c r="G296" s="198">
        <v>0</v>
      </c>
      <c r="H296" s="199">
        <v>0</v>
      </c>
      <c r="I296" s="199">
        <v>0</v>
      </c>
      <c r="J296" s="186" t="b">
        <f>IF(ISBLANK(CertifiedCrop[[#This Row],[1. Identifiant interne d’exploitation agricole*]]),"",IF(ISERROR(MATCH(CertifiedCrop[[#This Row],[1. Identifiant interne d’exploitation agricole*]],GroupMember[1. Identifiant interne d’exploitation agricole*],0)),FALSE,TRUE))</f>
        <v>1</v>
      </c>
      <c r="K296" s="186" t="b">
        <f t="array" ref="K296">IF(ISBLANK(CertifiedCrop[[#This Row],[2. Produit agricole certifié*]]),"",IF(ISERROR(MATCH(1,(#REF!=CertifiedCrop[[#This Row],[2. Produit agricole certifié*]])*(#REF!=CertifiedCrop[[#This Row],[3. Variété**]]),0)),FALSE,TRUE))</f>
        <v>0</v>
      </c>
      <c r="L296" s="212" t="str">
        <f t="shared" si="20"/>
        <v/>
      </c>
      <c r="M296" s="212" t="str">
        <f t="shared" si="21"/>
        <v/>
      </c>
      <c r="N296" s="213" t="str">
        <f t="shared" si="22"/>
        <v/>
      </c>
      <c r="O296" s="214">
        <f t="shared" si="23"/>
        <v>556</v>
      </c>
      <c r="P296" s="214">
        <f t="shared" si="24"/>
        <v>556</v>
      </c>
      <c r="Q296" s="187" t="str">
        <f>IFERROR((VLOOKUP(A296,GM_Table,8,FALSE)-SUMIFS(D:D,A:A,A296,B:B,B296,C:C,C296)),"")</f>
        <v/>
      </c>
      <c r="R296" s="187" t="str">
        <f>IFERROR(CONCATENATE(VLOOKUP(A296,GM_Table,12,FALSE)," ",(VLOOKUP(A296,GM_Table,13,FALSE))),"")</f>
        <v/>
      </c>
      <c r="S296" s="203"/>
      <c r="T296" s="203"/>
      <c r="U296" s="203"/>
      <c r="V296" s="203"/>
      <c r="W296" s="203"/>
      <c r="X296" s="203"/>
    </row>
    <row r="297" spans="1:24" s="204" customFormat="1" x14ac:dyDescent="0.25">
      <c r="A297" s="210" t="s">
        <v>1686</v>
      </c>
      <c r="B297" s="210" t="s">
        <v>427</v>
      </c>
      <c r="C297" s="210" t="s">
        <v>2213</v>
      </c>
      <c r="D297" s="211">
        <v>8.4</v>
      </c>
      <c r="E297" s="211">
        <v>4670.4000000000005</v>
      </c>
      <c r="F297" s="211">
        <v>4670.4000000000005</v>
      </c>
      <c r="G297" s="198">
        <v>0</v>
      </c>
      <c r="H297" s="199">
        <v>0</v>
      </c>
      <c r="I297" s="199">
        <v>0</v>
      </c>
      <c r="J297" s="186" t="b">
        <f>IF(ISBLANK(CertifiedCrop[[#This Row],[1. Identifiant interne d’exploitation agricole*]]),"",IF(ISERROR(MATCH(CertifiedCrop[[#This Row],[1. Identifiant interne d’exploitation agricole*]],GroupMember[1. Identifiant interne d’exploitation agricole*],0)),FALSE,TRUE))</f>
        <v>1</v>
      </c>
      <c r="K297" s="186" t="b">
        <f t="array" ref="K297">IF(ISBLANK(CertifiedCrop[[#This Row],[2. Produit agricole certifié*]]),"",IF(ISERROR(MATCH(1,(#REF!=CertifiedCrop[[#This Row],[2. Produit agricole certifié*]])*(#REF!=CertifiedCrop[[#This Row],[3. Variété**]]),0)),FALSE,TRUE))</f>
        <v>0</v>
      </c>
      <c r="L297" s="212" t="str">
        <f t="shared" si="20"/>
        <v/>
      </c>
      <c r="M297" s="212" t="str">
        <f t="shared" si="21"/>
        <v/>
      </c>
      <c r="N297" s="213" t="str">
        <f t="shared" si="22"/>
        <v/>
      </c>
      <c r="O297" s="214">
        <f t="shared" si="23"/>
        <v>556</v>
      </c>
      <c r="P297" s="214">
        <f t="shared" si="24"/>
        <v>556</v>
      </c>
      <c r="Q297" s="187" t="str">
        <f>IFERROR((VLOOKUP(A297,GM_Table,8,FALSE)-SUMIFS(D:D,A:A,A297,B:B,B297,C:C,C297)),"")</f>
        <v/>
      </c>
      <c r="R297" s="187" t="str">
        <f>IFERROR(CONCATENATE(VLOOKUP(A297,GM_Table,12,FALSE)," ",(VLOOKUP(A297,GM_Table,13,FALSE))),"")</f>
        <v/>
      </c>
      <c r="S297" s="203"/>
      <c r="T297" s="203"/>
      <c r="U297" s="203"/>
      <c r="V297" s="203"/>
      <c r="W297" s="203"/>
      <c r="X297" s="203"/>
    </row>
    <row r="298" spans="1:24" s="204" customFormat="1" x14ac:dyDescent="0.25">
      <c r="A298" s="210" t="s">
        <v>1689</v>
      </c>
      <c r="B298" s="210" t="s">
        <v>427</v>
      </c>
      <c r="C298" s="210" t="s">
        <v>2213</v>
      </c>
      <c r="D298" s="211">
        <v>8.7800000000000011</v>
      </c>
      <c r="E298" s="211">
        <v>4881.68</v>
      </c>
      <c r="F298" s="211">
        <v>4881.68</v>
      </c>
      <c r="G298" s="198">
        <v>0</v>
      </c>
      <c r="H298" s="199">
        <v>0</v>
      </c>
      <c r="I298" s="199">
        <v>0</v>
      </c>
      <c r="J298" s="186" t="b">
        <f>IF(ISBLANK(CertifiedCrop[[#This Row],[1. Identifiant interne d’exploitation agricole*]]),"",IF(ISERROR(MATCH(CertifiedCrop[[#This Row],[1. Identifiant interne d’exploitation agricole*]],GroupMember[1. Identifiant interne d’exploitation agricole*],0)),FALSE,TRUE))</f>
        <v>1</v>
      </c>
      <c r="K298" s="186" t="b">
        <f t="array" ref="K298">IF(ISBLANK(CertifiedCrop[[#This Row],[2. Produit agricole certifié*]]),"",IF(ISERROR(MATCH(1,(#REF!=CertifiedCrop[[#This Row],[2. Produit agricole certifié*]])*(#REF!=CertifiedCrop[[#This Row],[3. Variété**]]),0)),FALSE,TRUE))</f>
        <v>0</v>
      </c>
      <c r="L298" s="212" t="str">
        <f t="shared" si="20"/>
        <v/>
      </c>
      <c r="M298" s="212" t="str">
        <f t="shared" si="21"/>
        <v/>
      </c>
      <c r="N298" s="213" t="str">
        <f t="shared" si="22"/>
        <v/>
      </c>
      <c r="O298" s="214">
        <f t="shared" si="23"/>
        <v>556</v>
      </c>
      <c r="P298" s="214">
        <f t="shared" si="24"/>
        <v>556</v>
      </c>
      <c r="Q298" s="187" t="str">
        <f>IFERROR((VLOOKUP(A298,GM_Table,8,FALSE)-SUMIFS(D:D,A:A,A298,B:B,B298,C:C,C298)),"")</f>
        <v/>
      </c>
      <c r="R298" s="187" t="str">
        <f>IFERROR(CONCATENATE(VLOOKUP(A298,GM_Table,12,FALSE)," ",(VLOOKUP(A298,GM_Table,13,FALSE))),"")</f>
        <v/>
      </c>
      <c r="S298" s="203"/>
      <c r="T298" s="203"/>
      <c r="U298" s="203"/>
      <c r="V298" s="203"/>
      <c r="W298" s="203"/>
      <c r="X298" s="203"/>
    </row>
    <row r="299" spans="1:24" s="204" customFormat="1" x14ac:dyDescent="0.25">
      <c r="A299" s="210" t="s">
        <v>1692</v>
      </c>
      <c r="B299" s="210" t="s">
        <v>427</v>
      </c>
      <c r="C299" s="210" t="s">
        <v>2213</v>
      </c>
      <c r="D299" s="211">
        <v>5.42</v>
      </c>
      <c r="E299" s="211">
        <v>3013.52</v>
      </c>
      <c r="F299" s="211">
        <v>3013.52</v>
      </c>
      <c r="G299" s="198">
        <v>0</v>
      </c>
      <c r="H299" s="199">
        <v>0</v>
      </c>
      <c r="I299" s="199">
        <v>0</v>
      </c>
      <c r="J299" s="186" t="b">
        <f>IF(ISBLANK(CertifiedCrop[[#This Row],[1. Identifiant interne d’exploitation agricole*]]),"",IF(ISERROR(MATCH(CertifiedCrop[[#This Row],[1. Identifiant interne d’exploitation agricole*]],GroupMember[1. Identifiant interne d’exploitation agricole*],0)),FALSE,TRUE))</f>
        <v>1</v>
      </c>
      <c r="K299" s="186" t="b">
        <f t="array" ref="K299">IF(ISBLANK(CertifiedCrop[[#This Row],[2. Produit agricole certifié*]]),"",IF(ISERROR(MATCH(1,(#REF!=CertifiedCrop[[#This Row],[2. Produit agricole certifié*]])*(#REF!=CertifiedCrop[[#This Row],[3. Variété**]]),0)),FALSE,TRUE))</f>
        <v>0</v>
      </c>
      <c r="L299" s="212" t="str">
        <f t="shared" ref="L299:L362" si="25">IF((F299-G299)&lt;0,"!","")</f>
        <v/>
      </c>
      <c r="M299" s="212" t="str">
        <f t="shared" ref="M299:M362" si="26">IFERROR(IF((F299-G299)/G299&gt;25%,"!",IF((F299-G299)/G299&lt;-25%,"!","")),"")</f>
        <v/>
      </c>
      <c r="N299" s="213" t="str">
        <f t="shared" ref="N299:N362" si="27">IFERROR(IF((G299-H299)/H299&gt;25%,"!",IF((G299-H299)/H299&lt;-25%,"!","")),"")</f>
        <v/>
      </c>
      <c r="O299" s="214">
        <f t="shared" ref="O299:O362" si="28">IFERROR(E299/D299,"")</f>
        <v>556</v>
      </c>
      <c r="P299" s="214">
        <f t="shared" ref="P299:P362" si="29">IFERROR(F299/D299,"")</f>
        <v>556</v>
      </c>
      <c r="Q299" s="187" t="str">
        <f>IFERROR((VLOOKUP(A299,GM_Table,8,FALSE)-SUMIFS(D:D,A:A,A299,B:B,B299,C:C,C299)),"")</f>
        <v/>
      </c>
      <c r="R299" s="187" t="str">
        <f>IFERROR(CONCATENATE(VLOOKUP(A299,GM_Table,12,FALSE)," ",(VLOOKUP(A299,GM_Table,13,FALSE))),"")</f>
        <v/>
      </c>
      <c r="S299" s="203"/>
      <c r="T299" s="203"/>
      <c r="U299" s="203"/>
      <c r="V299" s="203"/>
      <c r="W299" s="203"/>
      <c r="X299" s="203"/>
    </row>
    <row r="300" spans="1:24" s="204" customFormat="1" x14ac:dyDescent="0.25">
      <c r="A300" s="210" t="s">
        <v>1695</v>
      </c>
      <c r="B300" s="210" t="s">
        <v>427</v>
      </c>
      <c r="C300" s="210" t="s">
        <v>2213</v>
      </c>
      <c r="D300" s="211">
        <v>9.3000000000000007</v>
      </c>
      <c r="E300" s="211">
        <v>5170.8</v>
      </c>
      <c r="F300" s="211">
        <v>5170.8</v>
      </c>
      <c r="G300" s="198">
        <v>0</v>
      </c>
      <c r="H300" s="199">
        <v>0</v>
      </c>
      <c r="I300" s="199">
        <v>0</v>
      </c>
      <c r="J300" s="186" t="b">
        <f>IF(ISBLANK(CertifiedCrop[[#This Row],[1. Identifiant interne d’exploitation agricole*]]),"",IF(ISERROR(MATCH(CertifiedCrop[[#This Row],[1. Identifiant interne d’exploitation agricole*]],GroupMember[1. Identifiant interne d’exploitation agricole*],0)),FALSE,TRUE))</f>
        <v>1</v>
      </c>
      <c r="K300" s="186" t="b">
        <f t="array" ref="K300">IF(ISBLANK(CertifiedCrop[[#This Row],[2. Produit agricole certifié*]]),"",IF(ISERROR(MATCH(1,(#REF!=CertifiedCrop[[#This Row],[2. Produit agricole certifié*]])*(#REF!=CertifiedCrop[[#This Row],[3. Variété**]]),0)),FALSE,TRUE))</f>
        <v>0</v>
      </c>
      <c r="L300" s="212" t="str">
        <f t="shared" si="25"/>
        <v/>
      </c>
      <c r="M300" s="212" t="str">
        <f t="shared" si="26"/>
        <v/>
      </c>
      <c r="N300" s="213" t="str">
        <f t="shared" si="27"/>
        <v/>
      </c>
      <c r="O300" s="214">
        <f t="shared" si="28"/>
        <v>556</v>
      </c>
      <c r="P300" s="214">
        <f t="shared" si="29"/>
        <v>556</v>
      </c>
      <c r="Q300" s="187" t="str">
        <f>IFERROR((VLOOKUP(A300,GM_Table,8,FALSE)-SUMIFS(D:D,A:A,A300,B:B,B300,C:C,C300)),"")</f>
        <v/>
      </c>
      <c r="R300" s="187" t="str">
        <f>IFERROR(CONCATENATE(VLOOKUP(A300,GM_Table,12,FALSE)," ",(VLOOKUP(A300,GM_Table,13,FALSE))),"")</f>
        <v/>
      </c>
      <c r="S300" s="203"/>
      <c r="T300" s="203"/>
      <c r="U300" s="203"/>
      <c r="V300" s="203"/>
      <c r="W300" s="203"/>
      <c r="X300" s="203"/>
    </row>
    <row r="301" spans="1:24" s="204" customFormat="1" x14ac:dyDescent="0.25">
      <c r="A301" s="210" t="s">
        <v>1698</v>
      </c>
      <c r="B301" s="210" t="s">
        <v>427</v>
      </c>
      <c r="C301" s="210" t="s">
        <v>2213</v>
      </c>
      <c r="D301" s="211">
        <v>6.5</v>
      </c>
      <c r="E301" s="211">
        <v>3614</v>
      </c>
      <c r="F301" s="211">
        <v>3614</v>
      </c>
      <c r="G301" s="198">
        <v>0</v>
      </c>
      <c r="H301" s="199">
        <v>0</v>
      </c>
      <c r="I301" s="199">
        <v>0</v>
      </c>
      <c r="J301" s="186" t="b">
        <f>IF(ISBLANK(CertifiedCrop[[#This Row],[1. Identifiant interne d’exploitation agricole*]]),"",IF(ISERROR(MATCH(CertifiedCrop[[#This Row],[1. Identifiant interne d’exploitation agricole*]],GroupMember[1. Identifiant interne d’exploitation agricole*],0)),FALSE,TRUE))</f>
        <v>1</v>
      </c>
      <c r="K301" s="186" t="b">
        <f t="array" ref="K301">IF(ISBLANK(CertifiedCrop[[#This Row],[2. Produit agricole certifié*]]),"",IF(ISERROR(MATCH(1,(#REF!=CertifiedCrop[[#This Row],[2. Produit agricole certifié*]])*(#REF!=CertifiedCrop[[#This Row],[3. Variété**]]),0)),FALSE,TRUE))</f>
        <v>0</v>
      </c>
      <c r="L301" s="212" t="str">
        <f t="shared" si="25"/>
        <v/>
      </c>
      <c r="M301" s="212" t="str">
        <f t="shared" si="26"/>
        <v/>
      </c>
      <c r="N301" s="213" t="str">
        <f t="shared" si="27"/>
        <v/>
      </c>
      <c r="O301" s="214">
        <f t="shared" si="28"/>
        <v>556</v>
      </c>
      <c r="P301" s="214">
        <f t="shared" si="29"/>
        <v>556</v>
      </c>
      <c r="Q301" s="187" t="str">
        <f>IFERROR((VLOOKUP(A301,GM_Table,8,FALSE)-SUMIFS(D:D,A:A,A301,B:B,B301,C:C,C301)),"")</f>
        <v/>
      </c>
      <c r="R301" s="187" t="str">
        <f>IFERROR(CONCATENATE(VLOOKUP(A301,GM_Table,12,FALSE)," ",(VLOOKUP(A301,GM_Table,13,FALSE))),"")</f>
        <v/>
      </c>
      <c r="S301" s="203"/>
      <c r="T301" s="203"/>
      <c r="U301" s="203"/>
      <c r="V301" s="203"/>
      <c r="W301" s="203"/>
      <c r="X301" s="203"/>
    </row>
    <row r="302" spans="1:24" s="204" customFormat="1" x14ac:dyDescent="0.25">
      <c r="A302" s="210" t="s">
        <v>1700</v>
      </c>
      <c r="B302" s="210" t="s">
        <v>427</v>
      </c>
      <c r="C302" s="210" t="s">
        <v>2213</v>
      </c>
      <c r="D302" s="211">
        <v>6.17</v>
      </c>
      <c r="E302" s="211">
        <v>3430.52</v>
      </c>
      <c r="F302" s="211">
        <v>3430.52</v>
      </c>
      <c r="G302" s="198">
        <v>0</v>
      </c>
      <c r="H302" s="199">
        <v>0</v>
      </c>
      <c r="I302" s="199">
        <v>0</v>
      </c>
      <c r="J302" s="186" t="b">
        <f>IF(ISBLANK(CertifiedCrop[[#This Row],[1. Identifiant interne d’exploitation agricole*]]),"",IF(ISERROR(MATCH(CertifiedCrop[[#This Row],[1. Identifiant interne d’exploitation agricole*]],GroupMember[1. Identifiant interne d’exploitation agricole*],0)),FALSE,TRUE))</f>
        <v>1</v>
      </c>
      <c r="K302" s="186" t="b">
        <f t="array" ref="K302">IF(ISBLANK(CertifiedCrop[[#This Row],[2. Produit agricole certifié*]]),"",IF(ISERROR(MATCH(1,(#REF!=CertifiedCrop[[#This Row],[2. Produit agricole certifié*]])*(#REF!=CertifiedCrop[[#This Row],[3. Variété**]]),0)),FALSE,TRUE))</f>
        <v>0</v>
      </c>
      <c r="L302" s="212" t="str">
        <f t="shared" si="25"/>
        <v/>
      </c>
      <c r="M302" s="212" t="str">
        <f t="shared" si="26"/>
        <v/>
      </c>
      <c r="N302" s="213" t="str">
        <f t="shared" si="27"/>
        <v/>
      </c>
      <c r="O302" s="214">
        <f t="shared" si="28"/>
        <v>556</v>
      </c>
      <c r="P302" s="214">
        <f t="shared" si="29"/>
        <v>556</v>
      </c>
      <c r="Q302" s="187" t="str">
        <f>IFERROR((VLOOKUP(A302,GM_Table,8,FALSE)-SUMIFS(D:D,A:A,A302,B:B,B302,C:C,C302)),"")</f>
        <v/>
      </c>
      <c r="R302" s="187" t="str">
        <f>IFERROR(CONCATENATE(VLOOKUP(A302,GM_Table,12,FALSE)," ",(VLOOKUP(A302,GM_Table,13,FALSE))),"")</f>
        <v/>
      </c>
      <c r="S302" s="203"/>
      <c r="T302" s="203"/>
      <c r="U302" s="203"/>
      <c r="V302" s="203"/>
      <c r="W302" s="203"/>
      <c r="X302" s="203"/>
    </row>
    <row r="303" spans="1:24" s="204" customFormat="1" x14ac:dyDescent="0.25">
      <c r="A303" s="210" t="s">
        <v>1702</v>
      </c>
      <c r="B303" s="210" t="s">
        <v>427</v>
      </c>
      <c r="C303" s="210" t="s">
        <v>2213</v>
      </c>
      <c r="D303" s="211">
        <v>5.46</v>
      </c>
      <c r="E303" s="211">
        <v>3035.7599999999998</v>
      </c>
      <c r="F303" s="211">
        <v>3035.7599999999998</v>
      </c>
      <c r="G303" s="198">
        <v>0</v>
      </c>
      <c r="H303" s="199">
        <v>0</v>
      </c>
      <c r="I303" s="199">
        <v>0</v>
      </c>
      <c r="J303" s="186" t="b">
        <f>IF(ISBLANK(CertifiedCrop[[#This Row],[1. Identifiant interne d’exploitation agricole*]]),"",IF(ISERROR(MATCH(CertifiedCrop[[#This Row],[1. Identifiant interne d’exploitation agricole*]],GroupMember[1. Identifiant interne d’exploitation agricole*],0)),FALSE,TRUE))</f>
        <v>1</v>
      </c>
      <c r="K303" s="186" t="b">
        <f t="array" ref="K303">IF(ISBLANK(CertifiedCrop[[#This Row],[2. Produit agricole certifié*]]),"",IF(ISERROR(MATCH(1,(#REF!=CertifiedCrop[[#This Row],[2. Produit agricole certifié*]])*(#REF!=CertifiedCrop[[#This Row],[3. Variété**]]),0)),FALSE,TRUE))</f>
        <v>0</v>
      </c>
      <c r="L303" s="212" t="str">
        <f t="shared" si="25"/>
        <v/>
      </c>
      <c r="M303" s="212" t="str">
        <f t="shared" si="26"/>
        <v/>
      </c>
      <c r="N303" s="213" t="str">
        <f t="shared" si="27"/>
        <v/>
      </c>
      <c r="O303" s="214">
        <f t="shared" si="28"/>
        <v>556</v>
      </c>
      <c r="P303" s="214">
        <f t="shared" si="29"/>
        <v>556</v>
      </c>
      <c r="Q303" s="187" t="str">
        <f>IFERROR((VLOOKUP(A303,GM_Table,8,FALSE)-SUMIFS(D:D,A:A,A303,B:B,B303,C:C,C303)),"")</f>
        <v/>
      </c>
      <c r="R303" s="187" t="str">
        <f>IFERROR(CONCATENATE(VLOOKUP(A303,GM_Table,12,FALSE)," ",(VLOOKUP(A303,GM_Table,13,FALSE))),"")</f>
        <v/>
      </c>
      <c r="S303" s="203"/>
      <c r="T303" s="203"/>
      <c r="U303" s="203"/>
      <c r="V303" s="203"/>
      <c r="W303" s="203"/>
      <c r="X303" s="203"/>
    </row>
    <row r="304" spans="1:24" s="204" customFormat="1" x14ac:dyDescent="0.25">
      <c r="A304" s="210" t="s">
        <v>1705</v>
      </c>
      <c r="B304" s="210" t="s">
        <v>427</v>
      </c>
      <c r="C304" s="210" t="s">
        <v>2213</v>
      </c>
      <c r="D304" s="211">
        <v>7.81</v>
      </c>
      <c r="E304" s="211">
        <v>4342.3599999999997</v>
      </c>
      <c r="F304" s="211">
        <v>4342.3599999999997</v>
      </c>
      <c r="G304" s="198">
        <v>0</v>
      </c>
      <c r="H304" s="199">
        <v>0</v>
      </c>
      <c r="I304" s="199">
        <v>0</v>
      </c>
      <c r="J304" s="186" t="b">
        <f>IF(ISBLANK(CertifiedCrop[[#This Row],[1. Identifiant interne d’exploitation agricole*]]),"",IF(ISERROR(MATCH(CertifiedCrop[[#This Row],[1. Identifiant interne d’exploitation agricole*]],GroupMember[1. Identifiant interne d’exploitation agricole*],0)),FALSE,TRUE))</f>
        <v>1</v>
      </c>
      <c r="K304" s="186" t="b">
        <f t="array" ref="K304">IF(ISBLANK(CertifiedCrop[[#This Row],[2. Produit agricole certifié*]]),"",IF(ISERROR(MATCH(1,(#REF!=CertifiedCrop[[#This Row],[2. Produit agricole certifié*]])*(#REF!=CertifiedCrop[[#This Row],[3. Variété**]]),0)),FALSE,TRUE))</f>
        <v>0</v>
      </c>
      <c r="L304" s="212" t="str">
        <f t="shared" si="25"/>
        <v/>
      </c>
      <c r="M304" s="212" t="str">
        <f t="shared" si="26"/>
        <v/>
      </c>
      <c r="N304" s="213" t="str">
        <f t="shared" si="27"/>
        <v/>
      </c>
      <c r="O304" s="214">
        <f t="shared" si="28"/>
        <v>556</v>
      </c>
      <c r="P304" s="214">
        <f t="shared" si="29"/>
        <v>556</v>
      </c>
      <c r="Q304" s="187" t="str">
        <f>IFERROR((VLOOKUP(A304,GM_Table,8,FALSE)-SUMIFS(D:D,A:A,A304,B:B,B304,C:C,C304)),"")</f>
        <v/>
      </c>
      <c r="R304" s="187" t="str">
        <f>IFERROR(CONCATENATE(VLOOKUP(A304,GM_Table,12,FALSE)," ",(VLOOKUP(A304,GM_Table,13,FALSE))),"")</f>
        <v/>
      </c>
      <c r="S304" s="203"/>
      <c r="T304" s="203"/>
      <c r="U304" s="203"/>
      <c r="V304" s="203"/>
      <c r="W304" s="203"/>
      <c r="X304" s="203"/>
    </row>
    <row r="305" spans="1:24" s="204" customFormat="1" x14ac:dyDescent="0.25">
      <c r="A305" s="210" t="s">
        <v>1708</v>
      </c>
      <c r="B305" s="210" t="s">
        <v>427</v>
      </c>
      <c r="C305" s="210" t="s">
        <v>2213</v>
      </c>
      <c r="D305" s="211">
        <v>5.91</v>
      </c>
      <c r="E305" s="211">
        <v>3285.96</v>
      </c>
      <c r="F305" s="211">
        <v>3285.96</v>
      </c>
      <c r="G305" s="198">
        <v>0</v>
      </c>
      <c r="H305" s="199">
        <v>0</v>
      </c>
      <c r="I305" s="199">
        <v>0</v>
      </c>
      <c r="J305" s="186" t="b">
        <f>IF(ISBLANK(CertifiedCrop[[#This Row],[1. Identifiant interne d’exploitation agricole*]]),"",IF(ISERROR(MATCH(CertifiedCrop[[#This Row],[1. Identifiant interne d’exploitation agricole*]],GroupMember[1. Identifiant interne d’exploitation agricole*],0)),FALSE,TRUE))</f>
        <v>1</v>
      </c>
      <c r="K305" s="186" t="b">
        <f t="array" ref="K305">IF(ISBLANK(CertifiedCrop[[#This Row],[2. Produit agricole certifié*]]),"",IF(ISERROR(MATCH(1,(#REF!=CertifiedCrop[[#This Row],[2. Produit agricole certifié*]])*(#REF!=CertifiedCrop[[#This Row],[3. Variété**]]),0)),FALSE,TRUE))</f>
        <v>0</v>
      </c>
      <c r="L305" s="212" t="str">
        <f t="shared" si="25"/>
        <v/>
      </c>
      <c r="M305" s="212" t="str">
        <f t="shared" si="26"/>
        <v/>
      </c>
      <c r="N305" s="213" t="str">
        <f t="shared" si="27"/>
        <v/>
      </c>
      <c r="O305" s="214">
        <f t="shared" si="28"/>
        <v>556</v>
      </c>
      <c r="P305" s="214">
        <f t="shared" si="29"/>
        <v>556</v>
      </c>
      <c r="Q305" s="187" t="str">
        <f>IFERROR((VLOOKUP(A305,GM_Table,8,FALSE)-SUMIFS(D:D,A:A,A305,B:B,B305,C:C,C305)),"")</f>
        <v/>
      </c>
      <c r="R305" s="187" t="str">
        <f>IFERROR(CONCATENATE(VLOOKUP(A305,GM_Table,12,FALSE)," ",(VLOOKUP(A305,GM_Table,13,FALSE))),"")</f>
        <v/>
      </c>
      <c r="S305" s="203"/>
      <c r="T305" s="203"/>
      <c r="U305" s="203"/>
      <c r="V305" s="203"/>
      <c r="W305" s="203"/>
      <c r="X305" s="203"/>
    </row>
    <row r="306" spans="1:24" s="204" customFormat="1" x14ac:dyDescent="0.25">
      <c r="A306" s="210" t="s">
        <v>1711</v>
      </c>
      <c r="B306" s="210" t="s">
        <v>427</v>
      </c>
      <c r="C306" s="210" t="s">
        <v>2213</v>
      </c>
      <c r="D306" s="211">
        <v>6.35</v>
      </c>
      <c r="E306" s="211">
        <v>3530.6</v>
      </c>
      <c r="F306" s="211">
        <v>3530.6</v>
      </c>
      <c r="G306" s="198">
        <v>0</v>
      </c>
      <c r="H306" s="199">
        <v>0</v>
      </c>
      <c r="I306" s="199">
        <v>0</v>
      </c>
      <c r="J306" s="186" t="b">
        <f>IF(ISBLANK(CertifiedCrop[[#This Row],[1. Identifiant interne d’exploitation agricole*]]),"",IF(ISERROR(MATCH(CertifiedCrop[[#This Row],[1. Identifiant interne d’exploitation agricole*]],GroupMember[1. Identifiant interne d’exploitation agricole*],0)),FALSE,TRUE))</f>
        <v>1</v>
      </c>
      <c r="K306" s="186" t="b">
        <f t="array" ref="K306">IF(ISBLANK(CertifiedCrop[[#This Row],[2. Produit agricole certifié*]]),"",IF(ISERROR(MATCH(1,(#REF!=CertifiedCrop[[#This Row],[2. Produit agricole certifié*]])*(#REF!=CertifiedCrop[[#This Row],[3. Variété**]]),0)),FALSE,TRUE))</f>
        <v>0</v>
      </c>
      <c r="L306" s="212" t="str">
        <f t="shared" si="25"/>
        <v/>
      </c>
      <c r="M306" s="212" t="str">
        <f t="shared" si="26"/>
        <v/>
      </c>
      <c r="N306" s="213" t="str">
        <f t="shared" si="27"/>
        <v/>
      </c>
      <c r="O306" s="214">
        <f t="shared" si="28"/>
        <v>556</v>
      </c>
      <c r="P306" s="214">
        <f t="shared" si="29"/>
        <v>556</v>
      </c>
      <c r="Q306" s="187" t="str">
        <f>IFERROR((VLOOKUP(A306,GM_Table,8,FALSE)-SUMIFS(D:D,A:A,A306,B:B,B306,C:C,C306)),"")</f>
        <v/>
      </c>
      <c r="R306" s="187" t="str">
        <f>IFERROR(CONCATENATE(VLOOKUP(A306,GM_Table,12,FALSE)," ",(VLOOKUP(A306,GM_Table,13,FALSE))),"")</f>
        <v/>
      </c>
      <c r="S306" s="203"/>
      <c r="T306" s="203"/>
      <c r="U306" s="203"/>
      <c r="V306" s="203"/>
      <c r="W306" s="203"/>
      <c r="X306" s="203"/>
    </row>
    <row r="307" spans="1:24" s="204" customFormat="1" x14ac:dyDescent="0.25">
      <c r="A307" s="210" t="s">
        <v>1713</v>
      </c>
      <c r="B307" s="210" t="s">
        <v>427</v>
      </c>
      <c r="C307" s="210" t="s">
        <v>2213</v>
      </c>
      <c r="D307" s="211">
        <v>5.08</v>
      </c>
      <c r="E307" s="211">
        <v>2824.48</v>
      </c>
      <c r="F307" s="211">
        <v>2824.48</v>
      </c>
      <c r="G307" s="198">
        <v>0</v>
      </c>
      <c r="H307" s="199">
        <v>0</v>
      </c>
      <c r="I307" s="199">
        <v>0</v>
      </c>
      <c r="J307" s="186" t="b">
        <f>IF(ISBLANK(CertifiedCrop[[#This Row],[1. Identifiant interne d’exploitation agricole*]]),"",IF(ISERROR(MATCH(CertifiedCrop[[#This Row],[1. Identifiant interne d’exploitation agricole*]],GroupMember[1. Identifiant interne d’exploitation agricole*],0)),FALSE,TRUE))</f>
        <v>1</v>
      </c>
      <c r="K307" s="186" t="b">
        <f t="array" ref="K307">IF(ISBLANK(CertifiedCrop[[#This Row],[2. Produit agricole certifié*]]),"",IF(ISERROR(MATCH(1,(#REF!=CertifiedCrop[[#This Row],[2. Produit agricole certifié*]])*(#REF!=CertifiedCrop[[#This Row],[3. Variété**]]),0)),FALSE,TRUE))</f>
        <v>0</v>
      </c>
      <c r="L307" s="212" t="str">
        <f t="shared" si="25"/>
        <v/>
      </c>
      <c r="M307" s="212" t="str">
        <f t="shared" si="26"/>
        <v/>
      </c>
      <c r="N307" s="213" t="str">
        <f t="shared" si="27"/>
        <v/>
      </c>
      <c r="O307" s="214">
        <f t="shared" si="28"/>
        <v>556</v>
      </c>
      <c r="P307" s="214">
        <f t="shared" si="29"/>
        <v>556</v>
      </c>
      <c r="Q307" s="187" t="str">
        <f>IFERROR((VLOOKUP(A307,GM_Table,8,FALSE)-SUMIFS(D:D,A:A,A307,B:B,B307,C:C,C307)),"")</f>
        <v/>
      </c>
      <c r="R307" s="187" t="str">
        <f>IFERROR(CONCATENATE(VLOOKUP(A307,GM_Table,12,FALSE)," ",(VLOOKUP(A307,GM_Table,13,FALSE))),"")</f>
        <v/>
      </c>
      <c r="S307" s="203"/>
      <c r="T307" s="203"/>
      <c r="U307" s="203"/>
      <c r="V307" s="203"/>
      <c r="W307" s="203"/>
      <c r="X307" s="203"/>
    </row>
    <row r="308" spans="1:24" s="204" customFormat="1" x14ac:dyDescent="0.25">
      <c r="A308" s="210" t="s">
        <v>1715</v>
      </c>
      <c r="B308" s="210" t="s">
        <v>427</v>
      </c>
      <c r="C308" s="210" t="s">
        <v>2213</v>
      </c>
      <c r="D308" s="211">
        <v>6.2200000000000006</v>
      </c>
      <c r="E308" s="211">
        <v>3458.32</v>
      </c>
      <c r="F308" s="211">
        <v>3458.32</v>
      </c>
      <c r="G308" s="198">
        <v>0</v>
      </c>
      <c r="H308" s="199">
        <v>0</v>
      </c>
      <c r="I308" s="199">
        <v>0</v>
      </c>
      <c r="J308" s="186" t="b">
        <f>IF(ISBLANK(CertifiedCrop[[#This Row],[1. Identifiant interne d’exploitation agricole*]]),"",IF(ISERROR(MATCH(CertifiedCrop[[#This Row],[1. Identifiant interne d’exploitation agricole*]],GroupMember[1. Identifiant interne d’exploitation agricole*],0)),FALSE,TRUE))</f>
        <v>1</v>
      </c>
      <c r="K308" s="186" t="b">
        <f t="array" ref="K308">IF(ISBLANK(CertifiedCrop[[#This Row],[2. Produit agricole certifié*]]),"",IF(ISERROR(MATCH(1,(#REF!=CertifiedCrop[[#This Row],[2. Produit agricole certifié*]])*(#REF!=CertifiedCrop[[#This Row],[3. Variété**]]),0)),FALSE,TRUE))</f>
        <v>0</v>
      </c>
      <c r="L308" s="212" t="str">
        <f t="shared" si="25"/>
        <v/>
      </c>
      <c r="M308" s="212" t="str">
        <f t="shared" si="26"/>
        <v/>
      </c>
      <c r="N308" s="213" t="str">
        <f t="shared" si="27"/>
        <v/>
      </c>
      <c r="O308" s="214">
        <f t="shared" si="28"/>
        <v>556</v>
      </c>
      <c r="P308" s="214">
        <f t="shared" si="29"/>
        <v>556</v>
      </c>
      <c r="Q308" s="187" t="str">
        <f>IFERROR((VLOOKUP(A308,GM_Table,8,FALSE)-SUMIFS(D:D,A:A,A308,B:B,B308,C:C,C308)),"")</f>
        <v/>
      </c>
      <c r="R308" s="187" t="str">
        <f>IFERROR(CONCATENATE(VLOOKUP(A308,GM_Table,12,FALSE)," ",(VLOOKUP(A308,GM_Table,13,FALSE))),"")</f>
        <v/>
      </c>
      <c r="S308" s="203"/>
      <c r="T308" s="203"/>
      <c r="U308" s="203"/>
      <c r="V308" s="203"/>
      <c r="W308" s="203"/>
      <c r="X308" s="203"/>
    </row>
    <row r="309" spans="1:24" s="204" customFormat="1" x14ac:dyDescent="0.25">
      <c r="A309" s="210" t="s">
        <v>1718</v>
      </c>
      <c r="B309" s="210" t="s">
        <v>427</v>
      </c>
      <c r="C309" s="210" t="s">
        <v>2213</v>
      </c>
      <c r="D309" s="211">
        <v>6.13</v>
      </c>
      <c r="E309" s="211">
        <v>3408.2799999999997</v>
      </c>
      <c r="F309" s="211">
        <v>3408.2799999999997</v>
      </c>
      <c r="G309" s="198">
        <v>0</v>
      </c>
      <c r="H309" s="199">
        <v>0</v>
      </c>
      <c r="I309" s="199">
        <v>0</v>
      </c>
      <c r="J309" s="186" t="b">
        <f>IF(ISBLANK(CertifiedCrop[[#This Row],[1. Identifiant interne d’exploitation agricole*]]),"",IF(ISERROR(MATCH(CertifiedCrop[[#This Row],[1. Identifiant interne d’exploitation agricole*]],GroupMember[1. Identifiant interne d’exploitation agricole*],0)),FALSE,TRUE))</f>
        <v>1</v>
      </c>
      <c r="K309" s="186" t="b">
        <f t="array" ref="K309">IF(ISBLANK(CertifiedCrop[[#This Row],[2. Produit agricole certifié*]]),"",IF(ISERROR(MATCH(1,(#REF!=CertifiedCrop[[#This Row],[2. Produit agricole certifié*]])*(#REF!=CertifiedCrop[[#This Row],[3. Variété**]]),0)),FALSE,TRUE))</f>
        <v>0</v>
      </c>
      <c r="L309" s="212" t="str">
        <f t="shared" si="25"/>
        <v/>
      </c>
      <c r="M309" s="212" t="str">
        <f t="shared" si="26"/>
        <v/>
      </c>
      <c r="N309" s="213" t="str">
        <f t="shared" si="27"/>
        <v/>
      </c>
      <c r="O309" s="214">
        <f t="shared" si="28"/>
        <v>556</v>
      </c>
      <c r="P309" s="214">
        <f t="shared" si="29"/>
        <v>556</v>
      </c>
      <c r="Q309" s="187" t="str">
        <f>IFERROR((VLOOKUP(A309,GM_Table,8,FALSE)-SUMIFS(D:D,A:A,A309,B:B,B309,C:C,C309)),"")</f>
        <v/>
      </c>
      <c r="R309" s="187" t="str">
        <f>IFERROR(CONCATENATE(VLOOKUP(A309,GM_Table,12,FALSE)," ",(VLOOKUP(A309,GM_Table,13,FALSE))),"")</f>
        <v/>
      </c>
      <c r="S309" s="203"/>
      <c r="T309" s="203"/>
      <c r="U309" s="203"/>
      <c r="V309" s="203"/>
      <c r="W309" s="203"/>
      <c r="X309" s="203"/>
    </row>
    <row r="310" spans="1:24" s="204" customFormat="1" x14ac:dyDescent="0.25">
      <c r="A310" s="210" t="s">
        <v>1721</v>
      </c>
      <c r="B310" s="210" t="s">
        <v>427</v>
      </c>
      <c r="C310" s="210" t="s">
        <v>2213</v>
      </c>
      <c r="D310" s="211">
        <v>5.3100000000000005</v>
      </c>
      <c r="E310" s="211">
        <v>2952.36</v>
      </c>
      <c r="F310" s="211">
        <v>2952.36</v>
      </c>
      <c r="G310" s="198">
        <v>0</v>
      </c>
      <c r="H310" s="199">
        <v>0</v>
      </c>
      <c r="I310" s="199">
        <v>0</v>
      </c>
      <c r="J310" s="186" t="b">
        <f>IF(ISBLANK(CertifiedCrop[[#This Row],[1. Identifiant interne d’exploitation agricole*]]),"",IF(ISERROR(MATCH(CertifiedCrop[[#This Row],[1. Identifiant interne d’exploitation agricole*]],GroupMember[1. Identifiant interne d’exploitation agricole*],0)),FALSE,TRUE))</f>
        <v>1</v>
      </c>
      <c r="K310" s="186" t="b">
        <f t="array" ref="K310">IF(ISBLANK(CertifiedCrop[[#This Row],[2. Produit agricole certifié*]]),"",IF(ISERROR(MATCH(1,(#REF!=CertifiedCrop[[#This Row],[2. Produit agricole certifié*]])*(#REF!=CertifiedCrop[[#This Row],[3. Variété**]]),0)),FALSE,TRUE))</f>
        <v>0</v>
      </c>
      <c r="L310" s="212" t="str">
        <f t="shared" si="25"/>
        <v/>
      </c>
      <c r="M310" s="212" t="str">
        <f t="shared" si="26"/>
        <v/>
      </c>
      <c r="N310" s="213" t="str">
        <f t="shared" si="27"/>
        <v/>
      </c>
      <c r="O310" s="214">
        <f t="shared" si="28"/>
        <v>556</v>
      </c>
      <c r="P310" s="214">
        <f t="shared" si="29"/>
        <v>556</v>
      </c>
      <c r="Q310" s="187" t="str">
        <f>IFERROR((VLOOKUP(A310,GM_Table,8,FALSE)-SUMIFS(D:D,A:A,A310,B:B,B310,C:C,C310)),"")</f>
        <v/>
      </c>
      <c r="R310" s="187" t="str">
        <f>IFERROR(CONCATENATE(VLOOKUP(A310,GM_Table,12,FALSE)," ",(VLOOKUP(A310,GM_Table,13,FALSE))),"")</f>
        <v/>
      </c>
      <c r="S310" s="203"/>
      <c r="T310" s="203"/>
      <c r="U310" s="203"/>
      <c r="V310" s="203"/>
      <c r="W310" s="203"/>
      <c r="X310" s="203"/>
    </row>
    <row r="311" spans="1:24" s="204" customFormat="1" x14ac:dyDescent="0.25">
      <c r="A311" s="210" t="s">
        <v>1724</v>
      </c>
      <c r="B311" s="210" t="s">
        <v>427</v>
      </c>
      <c r="C311" s="210" t="s">
        <v>2213</v>
      </c>
      <c r="D311" s="211">
        <v>7.58</v>
      </c>
      <c r="E311" s="211">
        <v>4214.4800000000005</v>
      </c>
      <c r="F311" s="211">
        <v>4214.4800000000005</v>
      </c>
      <c r="G311" s="198">
        <v>0</v>
      </c>
      <c r="H311" s="199">
        <v>0</v>
      </c>
      <c r="I311" s="199">
        <v>0</v>
      </c>
      <c r="J311" s="186" t="b">
        <f>IF(ISBLANK(CertifiedCrop[[#This Row],[1. Identifiant interne d’exploitation agricole*]]),"",IF(ISERROR(MATCH(CertifiedCrop[[#This Row],[1. Identifiant interne d’exploitation agricole*]],GroupMember[1. Identifiant interne d’exploitation agricole*],0)),FALSE,TRUE))</f>
        <v>1</v>
      </c>
      <c r="K311" s="186" t="b">
        <f t="array" ref="K311">IF(ISBLANK(CertifiedCrop[[#This Row],[2. Produit agricole certifié*]]),"",IF(ISERROR(MATCH(1,(#REF!=CertifiedCrop[[#This Row],[2. Produit agricole certifié*]])*(#REF!=CertifiedCrop[[#This Row],[3. Variété**]]),0)),FALSE,TRUE))</f>
        <v>0</v>
      </c>
      <c r="L311" s="212" t="str">
        <f t="shared" si="25"/>
        <v/>
      </c>
      <c r="M311" s="212" t="str">
        <f t="shared" si="26"/>
        <v/>
      </c>
      <c r="N311" s="213" t="str">
        <f t="shared" si="27"/>
        <v/>
      </c>
      <c r="O311" s="214">
        <f t="shared" si="28"/>
        <v>556.00000000000011</v>
      </c>
      <c r="P311" s="214">
        <f t="shared" si="29"/>
        <v>556.00000000000011</v>
      </c>
      <c r="Q311" s="187" t="str">
        <f>IFERROR((VLOOKUP(A311,GM_Table,8,FALSE)-SUMIFS(D:D,A:A,A311,B:B,B311,C:C,C311)),"")</f>
        <v/>
      </c>
      <c r="R311" s="187" t="str">
        <f>IFERROR(CONCATENATE(VLOOKUP(A311,GM_Table,12,FALSE)," ",(VLOOKUP(A311,GM_Table,13,FALSE))),"")</f>
        <v/>
      </c>
      <c r="S311" s="203"/>
      <c r="T311" s="203"/>
      <c r="U311" s="203"/>
      <c r="V311" s="203"/>
      <c r="W311" s="203"/>
      <c r="X311" s="203"/>
    </row>
    <row r="312" spans="1:24" s="204" customFormat="1" x14ac:dyDescent="0.25">
      <c r="A312" s="210" t="s">
        <v>1727</v>
      </c>
      <c r="B312" s="210" t="s">
        <v>427</v>
      </c>
      <c r="C312" s="210" t="s">
        <v>2213</v>
      </c>
      <c r="D312" s="211">
        <v>5.8599999999999994</v>
      </c>
      <c r="E312" s="211">
        <v>3258.16</v>
      </c>
      <c r="F312" s="211">
        <v>3258.16</v>
      </c>
      <c r="G312" s="198">
        <v>0</v>
      </c>
      <c r="H312" s="199">
        <v>0</v>
      </c>
      <c r="I312" s="199">
        <v>0</v>
      </c>
      <c r="J312" s="186" t="b">
        <f>IF(ISBLANK(CertifiedCrop[[#This Row],[1. Identifiant interne d’exploitation agricole*]]),"",IF(ISERROR(MATCH(CertifiedCrop[[#This Row],[1. Identifiant interne d’exploitation agricole*]],GroupMember[1. Identifiant interne d’exploitation agricole*],0)),FALSE,TRUE))</f>
        <v>1</v>
      </c>
      <c r="K312" s="186" t="b">
        <f t="array" ref="K312">IF(ISBLANK(CertifiedCrop[[#This Row],[2. Produit agricole certifié*]]),"",IF(ISERROR(MATCH(1,(#REF!=CertifiedCrop[[#This Row],[2. Produit agricole certifié*]])*(#REF!=CertifiedCrop[[#This Row],[3. Variété**]]),0)),FALSE,TRUE))</f>
        <v>0</v>
      </c>
      <c r="L312" s="212" t="str">
        <f t="shared" si="25"/>
        <v/>
      </c>
      <c r="M312" s="212" t="str">
        <f t="shared" si="26"/>
        <v/>
      </c>
      <c r="N312" s="213" t="str">
        <f t="shared" si="27"/>
        <v/>
      </c>
      <c r="O312" s="214">
        <f t="shared" si="28"/>
        <v>556</v>
      </c>
      <c r="P312" s="214">
        <f t="shared" si="29"/>
        <v>556</v>
      </c>
      <c r="Q312" s="187" t="str">
        <f>IFERROR((VLOOKUP(A312,GM_Table,8,FALSE)-SUMIFS(D:D,A:A,A312,B:B,B312,C:C,C312)),"")</f>
        <v/>
      </c>
      <c r="R312" s="187" t="str">
        <f>IFERROR(CONCATENATE(VLOOKUP(A312,GM_Table,12,FALSE)," ",(VLOOKUP(A312,GM_Table,13,FALSE))),"")</f>
        <v/>
      </c>
      <c r="S312" s="203"/>
      <c r="T312" s="203"/>
      <c r="U312" s="203"/>
      <c r="V312" s="203"/>
      <c r="W312" s="203"/>
      <c r="X312" s="203"/>
    </row>
    <row r="313" spans="1:24" s="204" customFormat="1" x14ac:dyDescent="0.25">
      <c r="A313" s="210" t="s">
        <v>1729</v>
      </c>
      <c r="B313" s="210" t="s">
        <v>427</v>
      </c>
      <c r="C313" s="210" t="s">
        <v>2213</v>
      </c>
      <c r="D313" s="211">
        <v>8.75</v>
      </c>
      <c r="E313" s="211">
        <v>4865</v>
      </c>
      <c r="F313" s="211">
        <v>4865</v>
      </c>
      <c r="G313" s="198">
        <v>0</v>
      </c>
      <c r="H313" s="199">
        <v>0</v>
      </c>
      <c r="I313" s="199">
        <v>0</v>
      </c>
      <c r="J313" s="186" t="b">
        <f>IF(ISBLANK(CertifiedCrop[[#This Row],[1. Identifiant interne d’exploitation agricole*]]),"",IF(ISERROR(MATCH(CertifiedCrop[[#This Row],[1. Identifiant interne d’exploitation agricole*]],GroupMember[1. Identifiant interne d’exploitation agricole*],0)),FALSE,TRUE))</f>
        <v>1</v>
      </c>
      <c r="K313" s="186" t="b">
        <f t="array" ref="K313">IF(ISBLANK(CertifiedCrop[[#This Row],[2. Produit agricole certifié*]]),"",IF(ISERROR(MATCH(1,(#REF!=CertifiedCrop[[#This Row],[2. Produit agricole certifié*]])*(#REF!=CertifiedCrop[[#This Row],[3. Variété**]]),0)),FALSE,TRUE))</f>
        <v>0</v>
      </c>
      <c r="L313" s="212" t="str">
        <f t="shared" si="25"/>
        <v/>
      </c>
      <c r="M313" s="212" t="str">
        <f t="shared" si="26"/>
        <v/>
      </c>
      <c r="N313" s="213" t="str">
        <f t="shared" si="27"/>
        <v/>
      </c>
      <c r="O313" s="214">
        <f t="shared" si="28"/>
        <v>556</v>
      </c>
      <c r="P313" s="214">
        <f t="shared" si="29"/>
        <v>556</v>
      </c>
      <c r="Q313" s="187" t="str">
        <f>IFERROR((VLOOKUP(A313,GM_Table,8,FALSE)-SUMIFS(D:D,A:A,A313,B:B,B313,C:C,C313)),"")</f>
        <v/>
      </c>
      <c r="R313" s="187" t="str">
        <f>IFERROR(CONCATENATE(VLOOKUP(A313,GM_Table,12,FALSE)," ",(VLOOKUP(A313,GM_Table,13,FALSE))),"")</f>
        <v/>
      </c>
      <c r="S313" s="203"/>
      <c r="T313" s="203"/>
      <c r="U313" s="203"/>
      <c r="V313" s="203"/>
      <c r="W313" s="203"/>
      <c r="X313" s="203"/>
    </row>
    <row r="314" spans="1:24" s="204" customFormat="1" x14ac:dyDescent="0.25">
      <c r="A314" s="210" t="s">
        <v>1731</v>
      </c>
      <c r="B314" s="210" t="s">
        <v>427</v>
      </c>
      <c r="C314" s="210" t="s">
        <v>2213</v>
      </c>
      <c r="D314" s="211">
        <v>5.3100000000000005</v>
      </c>
      <c r="E314" s="211">
        <v>2952.36</v>
      </c>
      <c r="F314" s="211">
        <v>2952.36</v>
      </c>
      <c r="G314" s="198">
        <v>0</v>
      </c>
      <c r="H314" s="199">
        <v>0</v>
      </c>
      <c r="I314" s="199">
        <v>0</v>
      </c>
      <c r="J314" s="186" t="b">
        <f>IF(ISBLANK(CertifiedCrop[[#This Row],[1. Identifiant interne d’exploitation agricole*]]),"",IF(ISERROR(MATCH(CertifiedCrop[[#This Row],[1. Identifiant interne d’exploitation agricole*]],GroupMember[1. Identifiant interne d’exploitation agricole*],0)),FALSE,TRUE))</f>
        <v>1</v>
      </c>
      <c r="K314" s="186" t="b">
        <f t="array" ref="K314">IF(ISBLANK(CertifiedCrop[[#This Row],[2. Produit agricole certifié*]]),"",IF(ISERROR(MATCH(1,(#REF!=CertifiedCrop[[#This Row],[2. Produit agricole certifié*]])*(#REF!=CertifiedCrop[[#This Row],[3. Variété**]]),0)),FALSE,TRUE))</f>
        <v>0</v>
      </c>
      <c r="L314" s="212" t="str">
        <f t="shared" si="25"/>
        <v/>
      </c>
      <c r="M314" s="212" t="str">
        <f t="shared" si="26"/>
        <v/>
      </c>
      <c r="N314" s="213" t="str">
        <f t="shared" si="27"/>
        <v/>
      </c>
      <c r="O314" s="214">
        <f t="shared" si="28"/>
        <v>556</v>
      </c>
      <c r="P314" s="214">
        <f t="shared" si="29"/>
        <v>556</v>
      </c>
      <c r="Q314" s="187" t="str">
        <f>IFERROR((VLOOKUP(A314,GM_Table,8,FALSE)-SUMIFS(D:D,A:A,A314,B:B,B314,C:C,C314)),"")</f>
        <v/>
      </c>
      <c r="R314" s="187" t="str">
        <f>IFERROR(CONCATENATE(VLOOKUP(A314,GM_Table,12,FALSE)," ",(VLOOKUP(A314,GM_Table,13,FALSE))),"")</f>
        <v/>
      </c>
      <c r="S314" s="203"/>
      <c r="T314" s="203"/>
      <c r="U314" s="203"/>
      <c r="V314" s="203"/>
      <c r="W314" s="203"/>
      <c r="X314" s="203"/>
    </row>
    <row r="315" spans="1:24" s="204" customFormat="1" x14ac:dyDescent="0.25">
      <c r="A315" s="210" t="s">
        <v>1733</v>
      </c>
      <c r="B315" s="210" t="s">
        <v>427</v>
      </c>
      <c r="C315" s="210" t="s">
        <v>2213</v>
      </c>
      <c r="D315" s="211">
        <v>5.48</v>
      </c>
      <c r="E315" s="211">
        <v>3046.88</v>
      </c>
      <c r="F315" s="211">
        <v>3046.88</v>
      </c>
      <c r="G315" s="198">
        <v>0</v>
      </c>
      <c r="H315" s="199">
        <v>0</v>
      </c>
      <c r="I315" s="199">
        <v>0</v>
      </c>
      <c r="J315" s="186" t="b">
        <f>IF(ISBLANK(CertifiedCrop[[#This Row],[1. Identifiant interne d’exploitation agricole*]]),"",IF(ISERROR(MATCH(CertifiedCrop[[#This Row],[1. Identifiant interne d’exploitation agricole*]],GroupMember[1. Identifiant interne d’exploitation agricole*],0)),FALSE,TRUE))</f>
        <v>1</v>
      </c>
      <c r="K315" s="186" t="b">
        <f t="array" ref="K315">IF(ISBLANK(CertifiedCrop[[#This Row],[2. Produit agricole certifié*]]),"",IF(ISERROR(MATCH(1,(#REF!=CertifiedCrop[[#This Row],[2. Produit agricole certifié*]])*(#REF!=CertifiedCrop[[#This Row],[3. Variété**]]),0)),FALSE,TRUE))</f>
        <v>0</v>
      </c>
      <c r="L315" s="212" t="str">
        <f t="shared" si="25"/>
        <v/>
      </c>
      <c r="M315" s="212" t="str">
        <f t="shared" si="26"/>
        <v/>
      </c>
      <c r="N315" s="213" t="str">
        <f t="shared" si="27"/>
        <v/>
      </c>
      <c r="O315" s="214">
        <f t="shared" si="28"/>
        <v>556</v>
      </c>
      <c r="P315" s="214">
        <f t="shared" si="29"/>
        <v>556</v>
      </c>
      <c r="Q315" s="187" t="str">
        <f>IFERROR((VLOOKUP(A315,GM_Table,8,FALSE)-SUMIFS(D:D,A:A,A315,B:B,B315,C:C,C315)),"")</f>
        <v/>
      </c>
      <c r="R315" s="187" t="str">
        <f>IFERROR(CONCATENATE(VLOOKUP(A315,GM_Table,12,FALSE)," ",(VLOOKUP(A315,GM_Table,13,FALSE))),"")</f>
        <v/>
      </c>
      <c r="S315" s="203"/>
      <c r="T315" s="203"/>
      <c r="U315" s="203"/>
      <c r="V315" s="203"/>
      <c r="W315" s="203"/>
      <c r="X315" s="203"/>
    </row>
    <row r="316" spans="1:24" s="204" customFormat="1" x14ac:dyDescent="0.25">
      <c r="A316" s="210" t="s">
        <v>1735</v>
      </c>
      <c r="B316" s="210" t="s">
        <v>427</v>
      </c>
      <c r="C316" s="210" t="s">
        <v>2213</v>
      </c>
      <c r="D316" s="211">
        <v>5.4</v>
      </c>
      <c r="E316" s="211">
        <v>3002.4</v>
      </c>
      <c r="F316" s="211">
        <v>3002.4</v>
      </c>
      <c r="G316" s="198">
        <v>0</v>
      </c>
      <c r="H316" s="199">
        <v>0</v>
      </c>
      <c r="I316" s="199">
        <v>0</v>
      </c>
      <c r="J316" s="186" t="b">
        <f>IF(ISBLANK(CertifiedCrop[[#This Row],[1. Identifiant interne d’exploitation agricole*]]),"",IF(ISERROR(MATCH(CertifiedCrop[[#This Row],[1. Identifiant interne d’exploitation agricole*]],GroupMember[1. Identifiant interne d’exploitation agricole*],0)),FALSE,TRUE))</f>
        <v>1</v>
      </c>
      <c r="K316" s="186" t="b">
        <f t="array" ref="K316">IF(ISBLANK(CertifiedCrop[[#This Row],[2. Produit agricole certifié*]]),"",IF(ISERROR(MATCH(1,(#REF!=CertifiedCrop[[#This Row],[2. Produit agricole certifié*]])*(#REF!=CertifiedCrop[[#This Row],[3. Variété**]]),0)),FALSE,TRUE))</f>
        <v>0</v>
      </c>
      <c r="L316" s="212" t="str">
        <f t="shared" si="25"/>
        <v/>
      </c>
      <c r="M316" s="212" t="str">
        <f t="shared" si="26"/>
        <v/>
      </c>
      <c r="N316" s="213" t="str">
        <f t="shared" si="27"/>
        <v/>
      </c>
      <c r="O316" s="214">
        <f t="shared" si="28"/>
        <v>556</v>
      </c>
      <c r="P316" s="214">
        <f t="shared" si="29"/>
        <v>556</v>
      </c>
      <c r="Q316" s="187" t="str">
        <f>IFERROR((VLOOKUP(A316,GM_Table,8,FALSE)-SUMIFS(D:D,A:A,A316,B:B,B316,C:C,C316)),"")</f>
        <v/>
      </c>
      <c r="R316" s="187" t="str">
        <f>IFERROR(CONCATENATE(VLOOKUP(A316,GM_Table,12,FALSE)," ",(VLOOKUP(A316,GM_Table,13,FALSE))),"")</f>
        <v/>
      </c>
      <c r="S316" s="203"/>
      <c r="T316" s="203"/>
      <c r="U316" s="203"/>
      <c r="V316" s="203"/>
      <c r="W316" s="203"/>
      <c r="X316" s="203"/>
    </row>
    <row r="317" spans="1:24" s="204" customFormat="1" x14ac:dyDescent="0.25">
      <c r="A317" s="210" t="s">
        <v>1737</v>
      </c>
      <c r="B317" s="210" t="s">
        <v>427</v>
      </c>
      <c r="C317" s="210" t="s">
        <v>2213</v>
      </c>
      <c r="D317" s="211">
        <v>5.8599999999999994</v>
      </c>
      <c r="E317" s="211">
        <v>3258.16</v>
      </c>
      <c r="F317" s="211">
        <v>3258.16</v>
      </c>
      <c r="G317" s="198">
        <v>0</v>
      </c>
      <c r="H317" s="199">
        <v>0</v>
      </c>
      <c r="I317" s="199">
        <v>0</v>
      </c>
      <c r="J317" s="186" t="b">
        <f>IF(ISBLANK(CertifiedCrop[[#This Row],[1. Identifiant interne d’exploitation agricole*]]),"",IF(ISERROR(MATCH(CertifiedCrop[[#This Row],[1. Identifiant interne d’exploitation agricole*]],GroupMember[1. Identifiant interne d’exploitation agricole*],0)),FALSE,TRUE))</f>
        <v>1</v>
      </c>
      <c r="K317" s="186" t="b">
        <f t="array" ref="K317">IF(ISBLANK(CertifiedCrop[[#This Row],[2. Produit agricole certifié*]]),"",IF(ISERROR(MATCH(1,(#REF!=CertifiedCrop[[#This Row],[2. Produit agricole certifié*]])*(#REF!=CertifiedCrop[[#This Row],[3. Variété**]]),0)),FALSE,TRUE))</f>
        <v>0</v>
      </c>
      <c r="L317" s="212" t="str">
        <f t="shared" si="25"/>
        <v/>
      </c>
      <c r="M317" s="212" t="str">
        <f t="shared" si="26"/>
        <v/>
      </c>
      <c r="N317" s="213" t="str">
        <f t="shared" si="27"/>
        <v/>
      </c>
      <c r="O317" s="214">
        <f t="shared" si="28"/>
        <v>556</v>
      </c>
      <c r="P317" s="214">
        <f t="shared" si="29"/>
        <v>556</v>
      </c>
      <c r="Q317" s="187" t="str">
        <f>IFERROR((VLOOKUP(A317,GM_Table,8,FALSE)-SUMIFS(D:D,A:A,A317,B:B,B317,C:C,C317)),"")</f>
        <v/>
      </c>
      <c r="R317" s="187" t="str">
        <f>IFERROR(CONCATENATE(VLOOKUP(A317,GM_Table,12,FALSE)," ",(VLOOKUP(A317,GM_Table,13,FALSE))),"")</f>
        <v/>
      </c>
      <c r="S317" s="203"/>
      <c r="T317" s="203"/>
      <c r="U317" s="203"/>
      <c r="V317" s="203"/>
      <c r="W317" s="203"/>
      <c r="X317" s="203"/>
    </row>
    <row r="318" spans="1:24" s="204" customFormat="1" x14ac:dyDescent="0.25">
      <c r="A318" s="210" t="s">
        <v>1739</v>
      </c>
      <c r="B318" s="210" t="s">
        <v>427</v>
      </c>
      <c r="C318" s="210" t="s">
        <v>2213</v>
      </c>
      <c r="D318" s="211">
        <v>7.39</v>
      </c>
      <c r="E318" s="211">
        <v>4108.84</v>
      </c>
      <c r="F318" s="211">
        <v>4108.84</v>
      </c>
      <c r="G318" s="198">
        <v>0</v>
      </c>
      <c r="H318" s="199">
        <v>0</v>
      </c>
      <c r="I318" s="199">
        <v>0</v>
      </c>
      <c r="J318" s="186" t="b">
        <f>IF(ISBLANK(CertifiedCrop[[#This Row],[1. Identifiant interne d’exploitation agricole*]]),"",IF(ISERROR(MATCH(CertifiedCrop[[#This Row],[1. Identifiant interne d’exploitation agricole*]],GroupMember[1. Identifiant interne d’exploitation agricole*],0)),FALSE,TRUE))</f>
        <v>1</v>
      </c>
      <c r="K318" s="186" t="b">
        <f t="array" ref="K318">IF(ISBLANK(CertifiedCrop[[#This Row],[2. Produit agricole certifié*]]),"",IF(ISERROR(MATCH(1,(#REF!=CertifiedCrop[[#This Row],[2. Produit agricole certifié*]])*(#REF!=CertifiedCrop[[#This Row],[3. Variété**]]),0)),FALSE,TRUE))</f>
        <v>0</v>
      </c>
      <c r="L318" s="212" t="str">
        <f t="shared" si="25"/>
        <v/>
      </c>
      <c r="M318" s="212" t="str">
        <f t="shared" si="26"/>
        <v/>
      </c>
      <c r="N318" s="213" t="str">
        <f t="shared" si="27"/>
        <v/>
      </c>
      <c r="O318" s="214">
        <f t="shared" si="28"/>
        <v>556</v>
      </c>
      <c r="P318" s="214">
        <f t="shared" si="29"/>
        <v>556</v>
      </c>
      <c r="Q318" s="187" t="str">
        <f>IFERROR((VLOOKUP(A318,GM_Table,8,FALSE)-SUMIFS(D:D,A:A,A318,B:B,B318,C:C,C318)),"")</f>
        <v/>
      </c>
      <c r="R318" s="187" t="str">
        <f>IFERROR(CONCATENATE(VLOOKUP(A318,GM_Table,12,FALSE)," ",(VLOOKUP(A318,GM_Table,13,FALSE))),"")</f>
        <v/>
      </c>
      <c r="S318" s="203"/>
      <c r="T318" s="203"/>
      <c r="U318" s="203"/>
      <c r="V318" s="203"/>
      <c r="W318" s="203"/>
      <c r="X318" s="203"/>
    </row>
    <row r="319" spans="1:24" s="204" customFormat="1" x14ac:dyDescent="0.25">
      <c r="A319" s="210" t="s">
        <v>1741</v>
      </c>
      <c r="B319" s="210" t="s">
        <v>427</v>
      </c>
      <c r="C319" s="210" t="s">
        <v>2213</v>
      </c>
      <c r="D319" s="211">
        <v>7.63</v>
      </c>
      <c r="E319" s="211">
        <v>4242.28</v>
      </c>
      <c r="F319" s="211">
        <v>4242.28</v>
      </c>
      <c r="G319" s="198">
        <v>0</v>
      </c>
      <c r="H319" s="199">
        <v>0</v>
      </c>
      <c r="I319" s="199">
        <v>0</v>
      </c>
      <c r="J319" s="186" t="b">
        <f>IF(ISBLANK(CertifiedCrop[[#This Row],[1. Identifiant interne d’exploitation agricole*]]),"",IF(ISERROR(MATCH(CertifiedCrop[[#This Row],[1. Identifiant interne d’exploitation agricole*]],GroupMember[1. Identifiant interne d’exploitation agricole*],0)),FALSE,TRUE))</f>
        <v>1</v>
      </c>
      <c r="K319" s="186" t="b">
        <f t="array" ref="K319">IF(ISBLANK(CertifiedCrop[[#This Row],[2. Produit agricole certifié*]]),"",IF(ISERROR(MATCH(1,(#REF!=CertifiedCrop[[#This Row],[2. Produit agricole certifié*]])*(#REF!=CertifiedCrop[[#This Row],[3. Variété**]]),0)),FALSE,TRUE))</f>
        <v>0</v>
      </c>
      <c r="L319" s="212" t="str">
        <f t="shared" si="25"/>
        <v/>
      </c>
      <c r="M319" s="212" t="str">
        <f t="shared" si="26"/>
        <v/>
      </c>
      <c r="N319" s="213" t="str">
        <f t="shared" si="27"/>
        <v/>
      </c>
      <c r="O319" s="214">
        <f t="shared" si="28"/>
        <v>556</v>
      </c>
      <c r="P319" s="214">
        <f t="shared" si="29"/>
        <v>556</v>
      </c>
      <c r="Q319" s="187" t="str">
        <f>IFERROR((VLOOKUP(A319,GM_Table,8,FALSE)-SUMIFS(D:D,A:A,A319,B:B,B319,C:C,C319)),"")</f>
        <v/>
      </c>
      <c r="R319" s="187" t="str">
        <f>IFERROR(CONCATENATE(VLOOKUP(A319,GM_Table,12,FALSE)," ",(VLOOKUP(A319,GM_Table,13,FALSE))),"")</f>
        <v/>
      </c>
      <c r="S319" s="203"/>
      <c r="T319" s="203"/>
      <c r="U319" s="203"/>
      <c r="V319" s="203"/>
      <c r="W319" s="203"/>
      <c r="X319" s="203"/>
    </row>
    <row r="320" spans="1:24" s="204" customFormat="1" x14ac:dyDescent="0.25">
      <c r="A320" s="210" t="s">
        <v>1743</v>
      </c>
      <c r="B320" s="210" t="s">
        <v>427</v>
      </c>
      <c r="C320" s="210" t="s">
        <v>2213</v>
      </c>
      <c r="D320" s="211">
        <v>8.34</v>
      </c>
      <c r="E320" s="211">
        <v>4637.04</v>
      </c>
      <c r="F320" s="211">
        <v>4637.04</v>
      </c>
      <c r="G320" s="198">
        <v>0</v>
      </c>
      <c r="H320" s="199">
        <v>0</v>
      </c>
      <c r="I320" s="199">
        <v>0</v>
      </c>
      <c r="J320" s="186" t="b">
        <f>IF(ISBLANK(CertifiedCrop[[#This Row],[1. Identifiant interne d’exploitation agricole*]]),"",IF(ISERROR(MATCH(CertifiedCrop[[#This Row],[1. Identifiant interne d’exploitation agricole*]],GroupMember[1. Identifiant interne d’exploitation agricole*],0)),FALSE,TRUE))</f>
        <v>1</v>
      </c>
      <c r="K320" s="186" t="b">
        <f t="array" ref="K320">IF(ISBLANK(CertifiedCrop[[#This Row],[2. Produit agricole certifié*]]),"",IF(ISERROR(MATCH(1,(#REF!=CertifiedCrop[[#This Row],[2. Produit agricole certifié*]])*(#REF!=CertifiedCrop[[#This Row],[3. Variété**]]),0)),FALSE,TRUE))</f>
        <v>0</v>
      </c>
      <c r="L320" s="212" t="str">
        <f t="shared" si="25"/>
        <v/>
      </c>
      <c r="M320" s="212" t="str">
        <f t="shared" si="26"/>
        <v/>
      </c>
      <c r="N320" s="213" t="str">
        <f t="shared" si="27"/>
        <v/>
      </c>
      <c r="O320" s="214">
        <f t="shared" si="28"/>
        <v>556</v>
      </c>
      <c r="P320" s="214">
        <f t="shared" si="29"/>
        <v>556</v>
      </c>
      <c r="Q320" s="187" t="str">
        <f>IFERROR((VLOOKUP(A320,GM_Table,8,FALSE)-SUMIFS(D:D,A:A,A320,B:B,B320,C:C,C320)),"")</f>
        <v/>
      </c>
      <c r="R320" s="187" t="str">
        <f>IFERROR(CONCATENATE(VLOOKUP(A320,GM_Table,12,FALSE)," ",(VLOOKUP(A320,GM_Table,13,FALSE))),"")</f>
        <v/>
      </c>
      <c r="S320" s="203"/>
      <c r="T320" s="203"/>
      <c r="U320" s="203"/>
      <c r="V320" s="203"/>
      <c r="W320" s="203"/>
      <c r="X320" s="203"/>
    </row>
    <row r="321" spans="1:24" s="204" customFormat="1" x14ac:dyDescent="0.25">
      <c r="A321" s="210" t="s">
        <v>1746</v>
      </c>
      <c r="B321" s="210" t="s">
        <v>427</v>
      </c>
      <c r="C321" s="210" t="s">
        <v>2213</v>
      </c>
      <c r="D321" s="211">
        <v>5.33</v>
      </c>
      <c r="E321" s="211">
        <v>2963.48</v>
      </c>
      <c r="F321" s="211">
        <v>2963.48</v>
      </c>
      <c r="G321" s="198">
        <v>0</v>
      </c>
      <c r="H321" s="199">
        <v>0</v>
      </c>
      <c r="I321" s="199">
        <v>0</v>
      </c>
      <c r="J321" s="186" t="b">
        <f>IF(ISBLANK(CertifiedCrop[[#This Row],[1. Identifiant interne d’exploitation agricole*]]),"",IF(ISERROR(MATCH(CertifiedCrop[[#This Row],[1. Identifiant interne d’exploitation agricole*]],GroupMember[1. Identifiant interne d’exploitation agricole*],0)),FALSE,TRUE))</f>
        <v>1</v>
      </c>
      <c r="K321" s="186" t="b">
        <f t="array" ref="K321">IF(ISBLANK(CertifiedCrop[[#This Row],[2. Produit agricole certifié*]]),"",IF(ISERROR(MATCH(1,(#REF!=CertifiedCrop[[#This Row],[2. Produit agricole certifié*]])*(#REF!=CertifiedCrop[[#This Row],[3. Variété**]]),0)),FALSE,TRUE))</f>
        <v>0</v>
      </c>
      <c r="L321" s="212" t="str">
        <f t="shared" si="25"/>
        <v/>
      </c>
      <c r="M321" s="212" t="str">
        <f t="shared" si="26"/>
        <v/>
      </c>
      <c r="N321" s="213" t="str">
        <f t="shared" si="27"/>
        <v/>
      </c>
      <c r="O321" s="214">
        <f t="shared" si="28"/>
        <v>556</v>
      </c>
      <c r="P321" s="214">
        <f t="shared" si="29"/>
        <v>556</v>
      </c>
      <c r="Q321" s="187" t="str">
        <f>IFERROR((VLOOKUP(A321,GM_Table,8,FALSE)-SUMIFS(D:D,A:A,A321,B:B,B321,C:C,C321)),"")</f>
        <v/>
      </c>
      <c r="R321" s="187" t="str">
        <f>IFERROR(CONCATENATE(VLOOKUP(A321,GM_Table,12,FALSE)," ",(VLOOKUP(A321,GM_Table,13,FALSE))),"")</f>
        <v/>
      </c>
      <c r="S321" s="203"/>
      <c r="T321" s="203"/>
      <c r="U321" s="203"/>
      <c r="V321" s="203"/>
      <c r="W321" s="203"/>
      <c r="X321" s="203"/>
    </row>
    <row r="322" spans="1:24" s="204" customFormat="1" x14ac:dyDescent="0.25">
      <c r="A322" s="210" t="s">
        <v>1749</v>
      </c>
      <c r="B322" s="210" t="s">
        <v>427</v>
      </c>
      <c r="C322" s="210" t="s">
        <v>2213</v>
      </c>
      <c r="D322" s="211">
        <v>6.2</v>
      </c>
      <c r="E322" s="211">
        <v>3447.2000000000003</v>
      </c>
      <c r="F322" s="211">
        <v>3447.2000000000003</v>
      </c>
      <c r="G322" s="198">
        <v>0</v>
      </c>
      <c r="H322" s="199">
        <v>0</v>
      </c>
      <c r="I322" s="199">
        <v>0</v>
      </c>
      <c r="J322" s="186" t="b">
        <f>IF(ISBLANK(CertifiedCrop[[#This Row],[1. Identifiant interne d’exploitation agricole*]]),"",IF(ISERROR(MATCH(CertifiedCrop[[#This Row],[1. Identifiant interne d’exploitation agricole*]],GroupMember[1. Identifiant interne d’exploitation agricole*],0)),FALSE,TRUE))</f>
        <v>1</v>
      </c>
      <c r="K322" s="186" t="b">
        <f t="array" ref="K322">IF(ISBLANK(CertifiedCrop[[#This Row],[2. Produit agricole certifié*]]),"",IF(ISERROR(MATCH(1,(#REF!=CertifiedCrop[[#This Row],[2. Produit agricole certifié*]])*(#REF!=CertifiedCrop[[#This Row],[3. Variété**]]),0)),FALSE,TRUE))</f>
        <v>0</v>
      </c>
      <c r="L322" s="212" t="str">
        <f t="shared" si="25"/>
        <v/>
      </c>
      <c r="M322" s="212" t="str">
        <f t="shared" si="26"/>
        <v/>
      </c>
      <c r="N322" s="213" t="str">
        <f t="shared" si="27"/>
        <v/>
      </c>
      <c r="O322" s="214">
        <f t="shared" si="28"/>
        <v>556</v>
      </c>
      <c r="P322" s="214">
        <f t="shared" si="29"/>
        <v>556</v>
      </c>
      <c r="Q322" s="187" t="str">
        <f>IFERROR((VLOOKUP(A322,GM_Table,8,FALSE)-SUMIFS(D:D,A:A,A322,B:B,B322,C:C,C322)),"")</f>
        <v/>
      </c>
      <c r="R322" s="187" t="str">
        <f>IFERROR(CONCATENATE(VLOOKUP(A322,GM_Table,12,FALSE)," ",(VLOOKUP(A322,GM_Table,13,FALSE))),"")</f>
        <v/>
      </c>
      <c r="S322" s="203"/>
      <c r="T322" s="203"/>
      <c r="U322" s="203"/>
      <c r="V322" s="203"/>
      <c r="W322" s="203"/>
      <c r="X322" s="203"/>
    </row>
    <row r="323" spans="1:24" s="204" customFormat="1" x14ac:dyDescent="0.25">
      <c r="A323" s="210" t="s">
        <v>1751</v>
      </c>
      <c r="B323" s="210" t="s">
        <v>427</v>
      </c>
      <c r="C323" s="210" t="s">
        <v>2213</v>
      </c>
      <c r="D323" s="211">
        <v>6.08</v>
      </c>
      <c r="E323" s="211">
        <v>3380.48</v>
      </c>
      <c r="F323" s="211">
        <v>3380.48</v>
      </c>
      <c r="G323" s="198">
        <v>0</v>
      </c>
      <c r="H323" s="199">
        <v>0</v>
      </c>
      <c r="I323" s="199">
        <v>0</v>
      </c>
      <c r="J323" s="186" t="b">
        <f>IF(ISBLANK(CertifiedCrop[[#This Row],[1. Identifiant interne d’exploitation agricole*]]),"",IF(ISERROR(MATCH(CertifiedCrop[[#This Row],[1. Identifiant interne d’exploitation agricole*]],GroupMember[1. Identifiant interne d’exploitation agricole*],0)),FALSE,TRUE))</f>
        <v>1</v>
      </c>
      <c r="K323" s="186" t="b">
        <f t="array" ref="K323">IF(ISBLANK(CertifiedCrop[[#This Row],[2. Produit agricole certifié*]]),"",IF(ISERROR(MATCH(1,(#REF!=CertifiedCrop[[#This Row],[2. Produit agricole certifié*]])*(#REF!=CertifiedCrop[[#This Row],[3. Variété**]]),0)),FALSE,TRUE))</f>
        <v>0</v>
      </c>
      <c r="L323" s="212" t="str">
        <f t="shared" si="25"/>
        <v/>
      </c>
      <c r="M323" s="212" t="str">
        <f t="shared" si="26"/>
        <v/>
      </c>
      <c r="N323" s="213" t="str">
        <f t="shared" si="27"/>
        <v/>
      </c>
      <c r="O323" s="214">
        <f t="shared" si="28"/>
        <v>556</v>
      </c>
      <c r="P323" s="214">
        <f t="shared" si="29"/>
        <v>556</v>
      </c>
      <c r="Q323" s="187" t="str">
        <f>IFERROR((VLOOKUP(A323,GM_Table,8,FALSE)-SUMIFS(D:D,A:A,A323,B:B,B323,C:C,C323)),"")</f>
        <v/>
      </c>
      <c r="R323" s="187" t="str">
        <f>IFERROR(CONCATENATE(VLOOKUP(A323,GM_Table,12,FALSE)," ",(VLOOKUP(A323,GM_Table,13,FALSE))),"")</f>
        <v/>
      </c>
      <c r="S323" s="203"/>
      <c r="T323" s="203"/>
      <c r="U323" s="203"/>
      <c r="V323" s="203"/>
      <c r="W323" s="203"/>
      <c r="X323" s="203"/>
    </row>
    <row r="324" spans="1:24" s="204" customFormat="1" x14ac:dyDescent="0.25">
      <c r="A324" s="210" t="s">
        <v>1754</v>
      </c>
      <c r="B324" s="210" t="s">
        <v>427</v>
      </c>
      <c r="C324" s="210" t="s">
        <v>2213</v>
      </c>
      <c r="D324" s="211">
        <v>5.6400000000000006</v>
      </c>
      <c r="E324" s="211">
        <v>3135.84</v>
      </c>
      <c r="F324" s="211">
        <v>3135.84</v>
      </c>
      <c r="G324" s="198">
        <v>0</v>
      </c>
      <c r="H324" s="199">
        <v>0</v>
      </c>
      <c r="I324" s="199">
        <v>0</v>
      </c>
      <c r="J324" s="186" t="b">
        <f>IF(ISBLANK(CertifiedCrop[[#This Row],[1. Identifiant interne d’exploitation agricole*]]),"",IF(ISERROR(MATCH(CertifiedCrop[[#This Row],[1. Identifiant interne d’exploitation agricole*]],GroupMember[1. Identifiant interne d’exploitation agricole*],0)),FALSE,TRUE))</f>
        <v>1</v>
      </c>
      <c r="K324" s="186" t="b">
        <f t="array" ref="K324">IF(ISBLANK(CertifiedCrop[[#This Row],[2. Produit agricole certifié*]]),"",IF(ISERROR(MATCH(1,(#REF!=CertifiedCrop[[#This Row],[2. Produit agricole certifié*]])*(#REF!=CertifiedCrop[[#This Row],[3. Variété**]]),0)),FALSE,TRUE))</f>
        <v>0</v>
      </c>
      <c r="L324" s="212" t="str">
        <f t="shared" si="25"/>
        <v/>
      </c>
      <c r="M324" s="212" t="str">
        <f t="shared" si="26"/>
        <v/>
      </c>
      <c r="N324" s="213" t="str">
        <f t="shared" si="27"/>
        <v/>
      </c>
      <c r="O324" s="214">
        <f t="shared" si="28"/>
        <v>556</v>
      </c>
      <c r="P324" s="214">
        <f t="shared" si="29"/>
        <v>556</v>
      </c>
      <c r="Q324" s="187" t="str">
        <f>IFERROR((VLOOKUP(A324,GM_Table,8,FALSE)-SUMIFS(D:D,A:A,A324,B:B,B324,C:C,C324)),"")</f>
        <v/>
      </c>
      <c r="R324" s="187" t="str">
        <f>IFERROR(CONCATENATE(VLOOKUP(A324,GM_Table,12,FALSE)," ",(VLOOKUP(A324,GM_Table,13,FALSE))),"")</f>
        <v/>
      </c>
      <c r="S324" s="203"/>
      <c r="T324" s="203"/>
      <c r="U324" s="203"/>
      <c r="V324" s="203"/>
      <c r="W324" s="203"/>
      <c r="X324" s="203"/>
    </row>
    <row r="325" spans="1:24" s="204" customFormat="1" x14ac:dyDescent="0.25">
      <c r="A325" s="210" t="s">
        <v>1756</v>
      </c>
      <c r="B325" s="210" t="s">
        <v>427</v>
      </c>
      <c r="C325" s="210" t="s">
        <v>2213</v>
      </c>
      <c r="D325" s="211">
        <v>7.65</v>
      </c>
      <c r="E325" s="211">
        <v>4253.4000000000005</v>
      </c>
      <c r="F325" s="211">
        <v>4253.4000000000005</v>
      </c>
      <c r="G325" s="198">
        <v>0</v>
      </c>
      <c r="H325" s="199">
        <v>0</v>
      </c>
      <c r="I325" s="199">
        <v>0</v>
      </c>
      <c r="J325" s="186" t="b">
        <f>IF(ISBLANK(CertifiedCrop[[#This Row],[1. Identifiant interne d’exploitation agricole*]]),"",IF(ISERROR(MATCH(CertifiedCrop[[#This Row],[1. Identifiant interne d’exploitation agricole*]],GroupMember[1. Identifiant interne d’exploitation agricole*],0)),FALSE,TRUE))</f>
        <v>1</v>
      </c>
      <c r="K325" s="186" t="b">
        <f t="array" ref="K325">IF(ISBLANK(CertifiedCrop[[#This Row],[2. Produit agricole certifié*]]),"",IF(ISERROR(MATCH(1,(#REF!=CertifiedCrop[[#This Row],[2. Produit agricole certifié*]])*(#REF!=CertifiedCrop[[#This Row],[3. Variété**]]),0)),FALSE,TRUE))</f>
        <v>0</v>
      </c>
      <c r="L325" s="212" t="str">
        <f t="shared" si="25"/>
        <v/>
      </c>
      <c r="M325" s="212" t="str">
        <f t="shared" si="26"/>
        <v/>
      </c>
      <c r="N325" s="213" t="str">
        <f t="shared" si="27"/>
        <v/>
      </c>
      <c r="O325" s="214">
        <f t="shared" si="28"/>
        <v>556</v>
      </c>
      <c r="P325" s="214">
        <f t="shared" si="29"/>
        <v>556</v>
      </c>
      <c r="Q325" s="187" t="str">
        <f>IFERROR((VLOOKUP(A325,GM_Table,8,FALSE)-SUMIFS(D:D,A:A,A325,B:B,B325,C:C,C325)),"")</f>
        <v/>
      </c>
      <c r="R325" s="187" t="str">
        <f>IFERROR(CONCATENATE(VLOOKUP(A325,GM_Table,12,FALSE)," ",(VLOOKUP(A325,GM_Table,13,FALSE))),"")</f>
        <v/>
      </c>
      <c r="S325" s="203"/>
      <c r="T325" s="203"/>
      <c r="U325" s="203"/>
      <c r="V325" s="203"/>
      <c r="W325" s="203"/>
      <c r="X325" s="203"/>
    </row>
    <row r="326" spans="1:24" s="204" customFormat="1" x14ac:dyDescent="0.25">
      <c r="A326" s="210" t="s">
        <v>1758</v>
      </c>
      <c r="B326" s="210" t="s">
        <v>427</v>
      </c>
      <c r="C326" s="210" t="s">
        <v>2213</v>
      </c>
      <c r="D326" s="211">
        <v>5.9</v>
      </c>
      <c r="E326" s="211">
        <v>3280.4</v>
      </c>
      <c r="F326" s="211">
        <v>3280.4</v>
      </c>
      <c r="G326" s="198">
        <v>0</v>
      </c>
      <c r="H326" s="199">
        <v>0</v>
      </c>
      <c r="I326" s="199">
        <v>0</v>
      </c>
      <c r="J326" s="186" t="b">
        <f>IF(ISBLANK(CertifiedCrop[[#This Row],[1. Identifiant interne d’exploitation agricole*]]),"",IF(ISERROR(MATCH(CertifiedCrop[[#This Row],[1. Identifiant interne d’exploitation agricole*]],GroupMember[1. Identifiant interne d’exploitation agricole*],0)),FALSE,TRUE))</f>
        <v>1</v>
      </c>
      <c r="K326" s="186" t="b">
        <f t="array" ref="K326">IF(ISBLANK(CertifiedCrop[[#This Row],[2. Produit agricole certifié*]]),"",IF(ISERROR(MATCH(1,(#REF!=CertifiedCrop[[#This Row],[2. Produit agricole certifié*]])*(#REF!=CertifiedCrop[[#This Row],[3. Variété**]]),0)),FALSE,TRUE))</f>
        <v>0</v>
      </c>
      <c r="L326" s="212" t="str">
        <f t="shared" si="25"/>
        <v/>
      </c>
      <c r="M326" s="212" t="str">
        <f t="shared" si="26"/>
        <v/>
      </c>
      <c r="N326" s="213" t="str">
        <f t="shared" si="27"/>
        <v/>
      </c>
      <c r="O326" s="214">
        <f t="shared" si="28"/>
        <v>556</v>
      </c>
      <c r="P326" s="214">
        <f t="shared" si="29"/>
        <v>556</v>
      </c>
      <c r="Q326" s="187" t="str">
        <f>IFERROR((VLOOKUP(A326,GM_Table,8,FALSE)-SUMIFS(D:D,A:A,A326,B:B,B326,C:C,C326)),"")</f>
        <v/>
      </c>
      <c r="R326" s="187" t="str">
        <f>IFERROR(CONCATENATE(VLOOKUP(A326,GM_Table,12,FALSE)," ",(VLOOKUP(A326,GM_Table,13,FALSE))),"")</f>
        <v/>
      </c>
      <c r="S326" s="203"/>
      <c r="T326" s="203"/>
      <c r="U326" s="203"/>
      <c r="V326" s="203"/>
      <c r="W326" s="203"/>
      <c r="X326" s="203"/>
    </row>
    <row r="327" spans="1:24" s="204" customFormat="1" x14ac:dyDescent="0.25">
      <c r="A327" s="210" t="s">
        <v>1760</v>
      </c>
      <c r="B327" s="210" t="s">
        <v>427</v>
      </c>
      <c r="C327" s="210" t="s">
        <v>2213</v>
      </c>
      <c r="D327" s="211">
        <v>5.93</v>
      </c>
      <c r="E327" s="211">
        <v>3297.08</v>
      </c>
      <c r="F327" s="211">
        <v>3297.08</v>
      </c>
      <c r="G327" s="198">
        <v>0</v>
      </c>
      <c r="H327" s="199">
        <v>0</v>
      </c>
      <c r="I327" s="199">
        <v>0</v>
      </c>
      <c r="J327" s="186" t="b">
        <f>IF(ISBLANK(CertifiedCrop[[#This Row],[1. Identifiant interne d’exploitation agricole*]]),"",IF(ISERROR(MATCH(CertifiedCrop[[#This Row],[1. Identifiant interne d’exploitation agricole*]],GroupMember[1. Identifiant interne d’exploitation agricole*],0)),FALSE,TRUE))</f>
        <v>1</v>
      </c>
      <c r="K327" s="186" t="b">
        <f t="array" ref="K327">IF(ISBLANK(CertifiedCrop[[#This Row],[2. Produit agricole certifié*]]),"",IF(ISERROR(MATCH(1,(#REF!=CertifiedCrop[[#This Row],[2. Produit agricole certifié*]])*(#REF!=CertifiedCrop[[#This Row],[3. Variété**]]),0)),FALSE,TRUE))</f>
        <v>0</v>
      </c>
      <c r="L327" s="212" t="str">
        <f t="shared" si="25"/>
        <v/>
      </c>
      <c r="M327" s="212" t="str">
        <f t="shared" si="26"/>
        <v/>
      </c>
      <c r="N327" s="213" t="str">
        <f t="shared" si="27"/>
        <v/>
      </c>
      <c r="O327" s="214">
        <f t="shared" si="28"/>
        <v>556</v>
      </c>
      <c r="P327" s="214">
        <f t="shared" si="29"/>
        <v>556</v>
      </c>
      <c r="Q327" s="187" t="str">
        <f>IFERROR((VLOOKUP(A327,GM_Table,8,FALSE)-SUMIFS(D:D,A:A,A327,B:B,B327,C:C,C327)),"")</f>
        <v/>
      </c>
      <c r="R327" s="187" t="str">
        <f>IFERROR(CONCATENATE(VLOOKUP(A327,GM_Table,12,FALSE)," ",(VLOOKUP(A327,GM_Table,13,FALSE))),"")</f>
        <v/>
      </c>
      <c r="S327" s="203"/>
      <c r="T327" s="203"/>
      <c r="U327" s="203"/>
      <c r="V327" s="203"/>
      <c r="W327" s="203"/>
      <c r="X327" s="203"/>
    </row>
    <row r="328" spans="1:24" s="204" customFormat="1" x14ac:dyDescent="0.25">
      <c r="A328" s="210" t="s">
        <v>1762</v>
      </c>
      <c r="B328" s="210" t="s">
        <v>427</v>
      </c>
      <c r="C328" s="210" t="s">
        <v>2213</v>
      </c>
      <c r="D328" s="211">
        <v>16.05</v>
      </c>
      <c r="E328" s="211">
        <v>8923.8000000000011</v>
      </c>
      <c r="F328" s="211">
        <v>8923.8000000000011</v>
      </c>
      <c r="G328" s="198">
        <v>0</v>
      </c>
      <c r="H328" s="199">
        <v>0</v>
      </c>
      <c r="I328" s="199">
        <v>0</v>
      </c>
      <c r="J328" s="186" t="b">
        <f>IF(ISBLANK(CertifiedCrop[[#This Row],[1. Identifiant interne d’exploitation agricole*]]),"",IF(ISERROR(MATCH(CertifiedCrop[[#This Row],[1. Identifiant interne d’exploitation agricole*]],GroupMember[1. Identifiant interne d’exploitation agricole*],0)),FALSE,TRUE))</f>
        <v>1</v>
      </c>
      <c r="K328" s="186" t="b">
        <f t="array" ref="K328">IF(ISBLANK(CertifiedCrop[[#This Row],[2. Produit agricole certifié*]]),"",IF(ISERROR(MATCH(1,(#REF!=CertifiedCrop[[#This Row],[2. Produit agricole certifié*]])*(#REF!=CertifiedCrop[[#This Row],[3. Variété**]]),0)),FALSE,TRUE))</f>
        <v>0</v>
      </c>
      <c r="L328" s="212" t="str">
        <f t="shared" si="25"/>
        <v/>
      </c>
      <c r="M328" s="212" t="str">
        <f t="shared" si="26"/>
        <v/>
      </c>
      <c r="N328" s="213" t="str">
        <f t="shared" si="27"/>
        <v/>
      </c>
      <c r="O328" s="214">
        <f t="shared" si="28"/>
        <v>556</v>
      </c>
      <c r="P328" s="214">
        <f t="shared" si="29"/>
        <v>556</v>
      </c>
      <c r="Q328" s="187" t="str">
        <f>IFERROR((VLOOKUP(A328,GM_Table,8,FALSE)-SUMIFS(D:D,A:A,A328,B:B,B328,C:C,C328)),"")</f>
        <v/>
      </c>
      <c r="R328" s="187" t="str">
        <f>IFERROR(CONCATENATE(VLOOKUP(A328,GM_Table,12,FALSE)," ",(VLOOKUP(A328,GM_Table,13,FALSE))),"")</f>
        <v/>
      </c>
      <c r="S328" s="203"/>
      <c r="T328" s="203"/>
      <c r="U328" s="203"/>
      <c r="V328" s="203"/>
      <c r="W328" s="203"/>
      <c r="X328" s="203"/>
    </row>
    <row r="329" spans="1:24" s="204" customFormat="1" x14ac:dyDescent="0.25">
      <c r="A329" s="210" t="s">
        <v>1764</v>
      </c>
      <c r="B329" s="210" t="s">
        <v>427</v>
      </c>
      <c r="C329" s="210" t="s">
        <v>2213</v>
      </c>
      <c r="D329" s="211">
        <v>5.15</v>
      </c>
      <c r="E329" s="211">
        <v>2863.4</v>
      </c>
      <c r="F329" s="211">
        <v>2863.4</v>
      </c>
      <c r="G329" s="198">
        <v>0</v>
      </c>
      <c r="H329" s="199">
        <v>0</v>
      </c>
      <c r="I329" s="199">
        <v>0</v>
      </c>
      <c r="J329" s="186" t="b">
        <f>IF(ISBLANK(CertifiedCrop[[#This Row],[1. Identifiant interne d’exploitation agricole*]]),"",IF(ISERROR(MATCH(CertifiedCrop[[#This Row],[1. Identifiant interne d’exploitation agricole*]],GroupMember[1. Identifiant interne d’exploitation agricole*],0)),FALSE,TRUE))</f>
        <v>1</v>
      </c>
      <c r="K329" s="186" t="b">
        <f t="array" ref="K329">IF(ISBLANK(CertifiedCrop[[#This Row],[2. Produit agricole certifié*]]),"",IF(ISERROR(MATCH(1,(#REF!=CertifiedCrop[[#This Row],[2. Produit agricole certifié*]])*(#REF!=CertifiedCrop[[#This Row],[3. Variété**]]),0)),FALSE,TRUE))</f>
        <v>0</v>
      </c>
      <c r="L329" s="212" t="str">
        <f t="shared" si="25"/>
        <v/>
      </c>
      <c r="M329" s="212" t="str">
        <f t="shared" si="26"/>
        <v/>
      </c>
      <c r="N329" s="213" t="str">
        <f t="shared" si="27"/>
        <v/>
      </c>
      <c r="O329" s="214">
        <f t="shared" si="28"/>
        <v>556</v>
      </c>
      <c r="P329" s="214">
        <f t="shared" si="29"/>
        <v>556</v>
      </c>
      <c r="Q329" s="187" t="str">
        <f>IFERROR((VLOOKUP(A329,GM_Table,8,FALSE)-SUMIFS(D:D,A:A,A329,B:B,B329,C:C,C329)),"")</f>
        <v/>
      </c>
      <c r="R329" s="187" t="str">
        <f>IFERROR(CONCATENATE(VLOOKUP(A329,GM_Table,12,FALSE)," ",(VLOOKUP(A329,GM_Table,13,FALSE))),"")</f>
        <v/>
      </c>
      <c r="S329" s="203"/>
      <c r="T329" s="203"/>
      <c r="U329" s="203"/>
      <c r="V329" s="203"/>
      <c r="W329" s="203"/>
      <c r="X329" s="203"/>
    </row>
    <row r="330" spans="1:24" s="204" customFormat="1" x14ac:dyDescent="0.25">
      <c r="A330" s="210" t="s">
        <v>1766</v>
      </c>
      <c r="B330" s="210" t="s">
        <v>427</v>
      </c>
      <c r="C330" s="210" t="s">
        <v>2213</v>
      </c>
      <c r="D330" s="211">
        <v>5.24</v>
      </c>
      <c r="E330" s="211">
        <v>2913.44</v>
      </c>
      <c r="F330" s="211">
        <v>2913.44</v>
      </c>
      <c r="G330" s="198">
        <v>0</v>
      </c>
      <c r="H330" s="199">
        <v>0</v>
      </c>
      <c r="I330" s="199">
        <v>0</v>
      </c>
      <c r="J330" s="186" t="b">
        <f>IF(ISBLANK(CertifiedCrop[[#This Row],[1. Identifiant interne d’exploitation agricole*]]),"",IF(ISERROR(MATCH(CertifiedCrop[[#This Row],[1. Identifiant interne d’exploitation agricole*]],GroupMember[1. Identifiant interne d’exploitation agricole*],0)),FALSE,TRUE))</f>
        <v>1</v>
      </c>
      <c r="K330" s="186" t="b">
        <f t="array" ref="K330">IF(ISBLANK(CertifiedCrop[[#This Row],[2. Produit agricole certifié*]]),"",IF(ISERROR(MATCH(1,(#REF!=CertifiedCrop[[#This Row],[2. Produit agricole certifié*]])*(#REF!=CertifiedCrop[[#This Row],[3. Variété**]]),0)),FALSE,TRUE))</f>
        <v>0</v>
      </c>
      <c r="L330" s="212" t="str">
        <f t="shared" si="25"/>
        <v/>
      </c>
      <c r="M330" s="212" t="str">
        <f t="shared" si="26"/>
        <v/>
      </c>
      <c r="N330" s="213" t="str">
        <f t="shared" si="27"/>
        <v/>
      </c>
      <c r="O330" s="214">
        <f t="shared" si="28"/>
        <v>556</v>
      </c>
      <c r="P330" s="214">
        <f t="shared" si="29"/>
        <v>556</v>
      </c>
      <c r="Q330" s="187" t="str">
        <f>IFERROR((VLOOKUP(A330,GM_Table,8,FALSE)-SUMIFS(D:D,A:A,A330,B:B,B330,C:C,C330)),"")</f>
        <v/>
      </c>
      <c r="R330" s="187" t="str">
        <f>IFERROR(CONCATENATE(VLOOKUP(A330,GM_Table,12,FALSE)," ",(VLOOKUP(A330,GM_Table,13,FALSE))),"")</f>
        <v/>
      </c>
      <c r="S330" s="203"/>
      <c r="T330" s="203"/>
      <c r="U330" s="203"/>
      <c r="V330" s="203"/>
      <c r="W330" s="203"/>
      <c r="X330" s="203"/>
    </row>
    <row r="331" spans="1:24" s="204" customFormat="1" x14ac:dyDescent="0.25">
      <c r="A331" s="210" t="s">
        <v>1768</v>
      </c>
      <c r="B331" s="210" t="s">
        <v>427</v>
      </c>
      <c r="C331" s="210" t="s">
        <v>2213</v>
      </c>
      <c r="D331" s="211">
        <v>7.69</v>
      </c>
      <c r="E331" s="211">
        <v>4275.6400000000003</v>
      </c>
      <c r="F331" s="211">
        <v>4275.6400000000003</v>
      </c>
      <c r="G331" s="198">
        <v>0</v>
      </c>
      <c r="H331" s="199">
        <v>0</v>
      </c>
      <c r="I331" s="199">
        <v>0</v>
      </c>
      <c r="J331" s="186" t="b">
        <f>IF(ISBLANK(CertifiedCrop[[#This Row],[1. Identifiant interne d’exploitation agricole*]]),"",IF(ISERROR(MATCH(CertifiedCrop[[#This Row],[1. Identifiant interne d’exploitation agricole*]],GroupMember[1. Identifiant interne d’exploitation agricole*],0)),FALSE,TRUE))</f>
        <v>1</v>
      </c>
      <c r="K331" s="186" t="b">
        <f t="array" ref="K331">IF(ISBLANK(CertifiedCrop[[#This Row],[2. Produit agricole certifié*]]),"",IF(ISERROR(MATCH(1,(#REF!=CertifiedCrop[[#This Row],[2. Produit agricole certifié*]])*(#REF!=CertifiedCrop[[#This Row],[3. Variété**]]),0)),FALSE,TRUE))</f>
        <v>0</v>
      </c>
      <c r="L331" s="212" t="str">
        <f t="shared" si="25"/>
        <v/>
      </c>
      <c r="M331" s="212" t="str">
        <f t="shared" si="26"/>
        <v/>
      </c>
      <c r="N331" s="213" t="str">
        <f t="shared" si="27"/>
        <v/>
      </c>
      <c r="O331" s="214">
        <f t="shared" si="28"/>
        <v>556</v>
      </c>
      <c r="P331" s="214">
        <f t="shared" si="29"/>
        <v>556</v>
      </c>
      <c r="Q331" s="187" t="str">
        <f>IFERROR((VLOOKUP(A331,GM_Table,8,FALSE)-SUMIFS(D:D,A:A,A331,B:B,B331,C:C,C331)),"")</f>
        <v/>
      </c>
      <c r="R331" s="187" t="str">
        <f>IFERROR(CONCATENATE(VLOOKUP(A331,GM_Table,12,FALSE)," ",(VLOOKUP(A331,GM_Table,13,FALSE))),"")</f>
        <v/>
      </c>
      <c r="S331" s="203"/>
      <c r="T331" s="203"/>
      <c r="U331" s="203"/>
      <c r="V331" s="203"/>
      <c r="W331" s="203"/>
      <c r="X331" s="203"/>
    </row>
    <row r="332" spans="1:24" s="204" customFormat="1" x14ac:dyDescent="0.25">
      <c r="A332" s="210" t="s">
        <v>1770</v>
      </c>
      <c r="B332" s="210" t="s">
        <v>427</v>
      </c>
      <c r="C332" s="210" t="s">
        <v>2213</v>
      </c>
      <c r="D332" s="211">
        <v>5.05</v>
      </c>
      <c r="E332" s="211">
        <v>2807.7999999999997</v>
      </c>
      <c r="F332" s="211">
        <v>2807.7999999999997</v>
      </c>
      <c r="G332" s="198">
        <v>0</v>
      </c>
      <c r="H332" s="199">
        <v>0</v>
      </c>
      <c r="I332" s="199">
        <v>0</v>
      </c>
      <c r="J332" s="186" t="b">
        <f>IF(ISBLANK(CertifiedCrop[[#This Row],[1. Identifiant interne d’exploitation agricole*]]),"",IF(ISERROR(MATCH(CertifiedCrop[[#This Row],[1. Identifiant interne d’exploitation agricole*]],GroupMember[1. Identifiant interne d’exploitation agricole*],0)),FALSE,TRUE))</f>
        <v>1</v>
      </c>
      <c r="K332" s="186" t="b">
        <f t="array" ref="K332">IF(ISBLANK(CertifiedCrop[[#This Row],[2. Produit agricole certifié*]]),"",IF(ISERROR(MATCH(1,(#REF!=CertifiedCrop[[#This Row],[2. Produit agricole certifié*]])*(#REF!=CertifiedCrop[[#This Row],[3. Variété**]]),0)),FALSE,TRUE))</f>
        <v>0</v>
      </c>
      <c r="L332" s="212" t="str">
        <f t="shared" si="25"/>
        <v/>
      </c>
      <c r="M332" s="212" t="str">
        <f t="shared" si="26"/>
        <v/>
      </c>
      <c r="N332" s="213" t="str">
        <f t="shared" si="27"/>
        <v/>
      </c>
      <c r="O332" s="214">
        <f t="shared" si="28"/>
        <v>556</v>
      </c>
      <c r="P332" s="214">
        <f t="shared" si="29"/>
        <v>556</v>
      </c>
      <c r="Q332" s="187" t="str">
        <f>IFERROR((VLOOKUP(A332,GM_Table,8,FALSE)-SUMIFS(D:D,A:A,A332,B:B,B332,C:C,C332)),"")</f>
        <v/>
      </c>
      <c r="R332" s="187" t="str">
        <f>IFERROR(CONCATENATE(VLOOKUP(A332,GM_Table,12,FALSE)," ",(VLOOKUP(A332,GM_Table,13,FALSE))),"")</f>
        <v/>
      </c>
      <c r="S332" s="203"/>
      <c r="T332" s="203"/>
      <c r="U332" s="203"/>
      <c r="V332" s="203"/>
      <c r="W332" s="203"/>
      <c r="X332" s="203"/>
    </row>
    <row r="333" spans="1:24" s="204" customFormat="1" x14ac:dyDescent="0.25">
      <c r="A333" s="210" t="s">
        <v>1772</v>
      </c>
      <c r="B333" s="210" t="s">
        <v>427</v>
      </c>
      <c r="C333" s="210" t="s">
        <v>2213</v>
      </c>
      <c r="D333" s="211">
        <v>7.01</v>
      </c>
      <c r="E333" s="211">
        <v>3897.56</v>
      </c>
      <c r="F333" s="211">
        <v>3897.56</v>
      </c>
      <c r="G333" s="198">
        <v>0</v>
      </c>
      <c r="H333" s="199">
        <v>0</v>
      </c>
      <c r="I333" s="199">
        <v>0</v>
      </c>
      <c r="J333" s="186" t="b">
        <f>IF(ISBLANK(CertifiedCrop[[#This Row],[1. Identifiant interne d’exploitation agricole*]]),"",IF(ISERROR(MATCH(CertifiedCrop[[#This Row],[1. Identifiant interne d’exploitation agricole*]],GroupMember[1. Identifiant interne d’exploitation agricole*],0)),FALSE,TRUE))</f>
        <v>1</v>
      </c>
      <c r="K333" s="186" t="b">
        <f t="array" ref="K333">IF(ISBLANK(CertifiedCrop[[#This Row],[2. Produit agricole certifié*]]),"",IF(ISERROR(MATCH(1,(#REF!=CertifiedCrop[[#This Row],[2. Produit agricole certifié*]])*(#REF!=CertifiedCrop[[#This Row],[3. Variété**]]),0)),FALSE,TRUE))</f>
        <v>0</v>
      </c>
      <c r="L333" s="212" t="str">
        <f t="shared" si="25"/>
        <v/>
      </c>
      <c r="M333" s="212" t="str">
        <f t="shared" si="26"/>
        <v/>
      </c>
      <c r="N333" s="213" t="str">
        <f t="shared" si="27"/>
        <v/>
      </c>
      <c r="O333" s="214">
        <f t="shared" si="28"/>
        <v>556</v>
      </c>
      <c r="P333" s="214">
        <f t="shared" si="29"/>
        <v>556</v>
      </c>
      <c r="Q333" s="187" t="str">
        <f>IFERROR((VLOOKUP(A333,GM_Table,8,FALSE)-SUMIFS(D:D,A:A,A333,B:B,B333,C:C,C333)),"")</f>
        <v/>
      </c>
      <c r="R333" s="187" t="str">
        <f>IFERROR(CONCATENATE(VLOOKUP(A333,GM_Table,12,FALSE)," ",(VLOOKUP(A333,GM_Table,13,FALSE))),"")</f>
        <v/>
      </c>
      <c r="S333" s="203"/>
      <c r="T333" s="203"/>
      <c r="U333" s="203"/>
      <c r="V333" s="203"/>
      <c r="W333" s="203"/>
      <c r="X333" s="203"/>
    </row>
    <row r="334" spans="1:24" s="204" customFormat="1" x14ac:dyDescent="0.25">
      <c r="A334" s="210" t="s">
        <v>1775</v>
      </c>
      <c r="B334" s="210" t="s">
        <v>427</v>
      </c>
      <c r="C334" s="210" t="s">
        <v>2213</v>
      </c>
      <c r="D334" s="211">
        <v>11.74</v>
      </c>
      <c r="E334" s="211">
        <v>6527.4400000000005</v>
      </c>
      <c r="F334" s="211">
        <v>6527.4400000000005</v>
      </c>
      <c r="G334" s="198">
        <v>0</v>
      </c>
      <c r="H334" s="199">
        <v>0</v>
      </c>
      <c r="I334" s="199">
        <v>0</v>
      </c>
      <c r="J334" s="186" t="b">
        <f>IF(ISBLANK(CertifiedCrop[[#This Row],[1. Identifiant interne d’exploitation agricole*]]),"",IF(ISERROR(MATCH(CertifiedCrop[[#This Row],[1. Identifiant interne d’exploitation agricole*]],GroupMember[1. Identifiant interne d’exploitation agricole*],0)),FALSE,TRUE))</f>
        <v>1</v>
      </c>
      <c r="K334" s="186" t="b">
        <f t="array" ref="K334">IF(ISBLANK(CertifiedCrop[[#This Row],[2. Produit agricole certifié*]]),"",IF(ISERROR(MATCH(1,(#REF!=CertifiedCrop[[#This Row],[2. Produit agricole certifié*]])*(#REF!=CertifiedCrop[[#This Row],[3. Variété**]]),0)),FALSE,TRUE))</f>
        <v>0</v>
      </c>
      <c r="L334" s="212" t="str">
        <f t="shared" si="25"/>
        <v/>
      </c>
      <c r="M334" s="212" t="str">
        <f t="shared" si="26"/>
        <v/>
      </c>
      <c r="N334" s="213" t="str">
        <f t="shared" si="27"/>
        <v/>
      </c>
      <c r="O334" s="214">
        <f t="shared" si="28"/>
        <v>556</v>
      </c>
      <c r="P334" s="214">
        <f t="shared" si="29"/>
        <v>556</v>
      </c>
      <c r="Q334" s="187" t="str">
        <f>IFERROR((VLOOKUP(A334,GM_Table,8,FALSE)-SUMIFS(D:D,A:A,A334,B:B,B334,C:C,C334)),"")</f>
        <v/>
      </c>
      <c r="R334" s="187" t="str">
        <f>IFERROR(CONCATENATE(VLOOKUP(A334,GM_Table,12,FALSE)," ",(VLOOKUP(A334,GM_Table,13,FALSE))),"")</f>
        <v/>
      </c>
      <c r="S334" s="203"/>
      <c r="T334" s="203"/>
      <c r="U334" s="203"/>
      <c r="V334" s="203"/>
      <c r="W334" s="203"/>
      <c r="X334" s="203"/>
    </row>
    <row r="335" spans="1:24" s="204" customFormat="1" x14ac:dyDescent="0.25">
      <c r="A335" s="210" t="s">
        <v>1777</v>
      </c>
      <c r="B335" s="210" t="s">
        <v>427</v>
      </c>
      <c r="C335" s="210" t="s">
        <v>2213</v>
      </c>
      <c r="D335" s="211">
        <v>7.12</v>
      </c>
      <c r="E335" s="211">
        <v>3958.7200000000003</v>
      </c>
      <c r="F335" s="211">
        <v>3958.7200000000003</v>
      </c>
      <c r="G335" s="198">
        <v>0</v>
      </c>
      <c r="H335" s="199">
        <v>0</v>
      </c>
      <c r="I335" s="199">
        <v>0</v>
      </c>
      <c r="J335" s="186" t="b">
        <f>IF(ISBLANK(CertifiedCrop[[#This Row],[1. Identifiant interne d’exploitation agricole*]]),"",IF(ISERROR(MATCH(CertifiedCrop[[#This Row],[1. Identifiant interne d’exploitation agricole*]],GroupMember[1. Identifiant interne d’exploitation agricole*],0)),FALSE,TRUE))</f>
        <v>1</v>
      </c>
      <c r="K335" s="186" t="b">
        <f t="array" ref="K335">IF(ISBLANK(CertifiedCrop[[#This Row],[2. Produit agricole certifié*]]),"",IF(ISERROR(MATCH(1,(#REF!=CertifiedCrop[[#This Row],[2. Produit agricole certifié*]])*(#REF!=CertifiedCrop[[#This Row],[3. Variété**]]),0)),FALSE,TRUE))</f>
        <v>0</v>
      </c>
      <c r="L335" s="212" t="str">
        <f t="shared" si="25"/>
        <v/>
      </c>
      <c r="M335" s="212" t="str">
        <f t="shared" si="26"/>
        <v/>
      </c>
      <c r="N335" s="213" t="str">
        <f t="shared" si="27"/>
        <v/>
      </c>
      <c r="O335" s="214">
        <f t="shared" si="28"/>
        <v>556</v>
      </c>
      <c r="P335" s="214">
        <f t="shared" si="29"/>
        <v>556</v>
      </c>
      <c r="Q335" s="187" t="str">
        <f>IFERROR((VLOOKUP(A335,GM_Table,8,FALSE)-SUMIFS(D:D,A:A,A335,B:B,B335,C:C,C335)),"")</f>
        <v/>
      </c>
      <c r="R335" s="187" t="str">
        <f>IFERROR(CONCATENATE(VLOOKUP(A335,GM_Table,12,FALSE)," ",(VLOOKUP(A335,GM_Table,13,FALSE))),"")</f>
        <v/>
      </c>
      <c r="S335" s="203"/>
      <c r="T335" s="203"/>
      <c r="U335" s="203"/>
      <c r="V335" s="203"/>
      <c r="W335" s="203"/>
      <c r="X335" s="203"/>
    </row>
    <row r="336" spans="1:24" s="204" customFormat="1" x14ac:dyDescent="0.25">
      <c r="A336" s="210" t="s">
        <v>1779</v>
      </c>
      <c r="B336" s="210" t="s">
        <v>427</v>
      </c>
      <c r="C336" s="210" t="s">
        <v>2213</v>
      </c>
      <c r="D336" s="211">
        <v>5.3100000000000005</v>
      </c>
      <c r="E336" s="211">
        <v>2952.36</v>
      </c>
      <c r="F336" s="211">
        <v>2952.36</v>
      </c>
      <c r="G336" s="198">
        <v>0</v>
      </c>
      <c r="H336" s="199">
        <v>0</v>
      </c>
      <c r="I336" s="199">
        <v>0</v>
      </c>
      <c r="J336" s="186" t="b">
        <f>IF(ISBLANK(CertifiedCrop[[#This Row],[1. Identifiant interne d’exploitation agricole*]]),"",IF(ISERROR(MATCH(CertifiedCrop[[#This Row],[1. Identifiant interne d’exploitation agricole*]],GroupMember[1. Identifiant interne d’exploitation agricole*],0)),FALSE,TRUE))</f>
        <v>1</v>
      </c>
      <c r="K336" s="186" t="b">
        <f t="array" ref="K336">IF(ISBLANK(CertifiedCrop[[#This Row],[2. Produit agricole certifié*]]),"",IF(ISERROR(MATCH(1,(#REF!=CertifiedCrop[[#This Row],[2. Produit agricole certifié*]])*(#REF!=CertifiedCrop[[#This Row],[3. Variété**]]),0)),FALSE,TRUE))</f>
        <v>0</v>
      </c>
      <c r="L336" s="212" t="str">
        <f t="shared" si="25"/>
        <v/>
      </c>
      <c r="M336" s="212" t="str">
        <f t="shared" si="26"/>
        <v/>
      </c>
      <c r="N336" s="213" t="str">
        <f t="shared" si="27"/>
        <v/>
      </c>
      <c r="O336" s="214">
        <f t="shared" si="28"/>
        <v>556</v>
      </c>
      <c r="P336" s="214">
        <f t="shared" si="29"/>
        <v>556</v>
      </c>
      <c r="Q336" s="187" t="str">
        <f>IFERROR((VLOOKUP(A336,GM_Table,8,FALSE)-SUMIFS(D:D,A:A,A336,B:B,B336,C:C,C336)),"")</f>
        <v/>
      </c>
      <c r="R336" s="187" t="str">
        <f>IFERROR(CONCATENATE(VLOOKUP(A336,GM_Table,12,FALSE)," ",(VLOOKUP(A336,GM_Table,13,FALSE))),"")</f>
        <v/>
      </c>
      <c r="S336" s="203"/>
      <c r="T336" s="203"/>
      <c r="U336" s="203"/>
      <c r="V336" s="203"/>
      <c r="W336" s="203"/>
      <c r="X336" s="203"/>
    </row>
    <row r="337" spans="1:24" s="204" customFormat="1" x14ac:dyDescent="0.25">
      <c r="A337" s="210" t="s">
        <v>1781</v>
      </c>
      <c r="B337" s="210" t="s">
        <v>427</v>
      </c>
      <c r="C337" s="210" t="s">
        <v>2213</v>
      </c>
      <c r="D337" s="211">
        <v>9.2199999999999989</v>
      </c>
      <c r="E337" s="211">
        <v>5126.32</v>
      </c>
      <c r="F337" s="211">
        <v>5126.32</v>
      </c>
      <c r="G337" s="198">
        <v>0</v>
      </c>
      <c r="H337" s="199">
        <v>0</v>
      </c>
      <c r="I337" s="199">
        <v>0</v>
      </c>
      <c r="J337" s="186" t="b">
        <f>IF(ISBLANK(CertifiedCrop[[#This Row],[1. Identifiant interne d’exploitation agricole*]]),"",IF(ISERROR(MATCH(CertifiedCrop[[#This Row],[1. Identifiant interne d’exploitation agricole*]],GroupMember[1. Identifiant interne d’exploitation agricole*],0)),FALSE,TRUE))</f>
        <v>1</v>
      </c>
      <c r="K337" s="186" t="b">
        <f t="array" ref="K337">IF(ISBLANK(CertifiedCrop[[#This Row],[2. Produit agricole certifié*]]),"",IF(ISERROR(MATCH(1,(#REF!=CertifiedCrop[[#This Row],[2. Produit agricole certifié*]])*(#REF!=CertifiedCrop[[#This Row],[3. Variété**]]),0)),FALSE,TRUE))</f>
        <v>0</v>
      </c>
      <c r="L337" s="212" t="str">
        <f t="shared" si="25"/>
        <v/>
      </c>
      <c r="M337" s="212" t="str">
        <f t="shared" si="26"/>
        <v/>
      </c>
      <c r="N337" s="213" t="str">
        <f t="shared" si="27"/>
        <v/>
      </c>
      <c r="O337" s="214">
        <f t="shared" si="28"/>
        <v>556</v>
      </c>
      <c r="P337" s="214">
        <f t="shared" si="29"/>
        <v>556</v>
      </c>
      <c r="Q337" s="187" t="str">
        <f>IFERROR((VLOOKUP(A337,GM_Table,8,FALSE)-SUMIFS(D:D,A:A,A337,B:B,B337,C:C,C337)),"")</f>
        <v/>
      </c>
      <c r="R337" s="187" t="str">
        <f>IFERROR(CONCATENATE(VLOOKUP(A337,GM_Table,12,FALSE)," ",(VLOOKUP(A337,GM_Table,13,FALSE))),"")</f>
        <v/>
      </c>
      <c r="S337" s="203"/>
      <c r="T337" s="203"/>
      <c r="U337" s="203"/>
      <c r="V337" s="203"/>
      <c r="W337" s="203"/>
      <c r="X337" s="203"/>
    </row>
    <row r="338" spans="1:24" s="204" customFormat="1" x14ac:dyDescent="0.25">
      <c r="A338" s="210" t="s">
        <v>1783</v>
      </c>
      <c r="B338" s="210" t="s">
        <v>427</v>
      </c>
      <c r="C338" s="210" t="s">
        <v>2213</v>
      </c>
      <c r="D338" s="211">
        <v>7.36</v>
      </c>
      <c r="E338" s="211">
        <v>4092.1600000000003</v>
      </c>
      <c r="F338" s="211">
        <v>4092.1600000000003</v>
      </c>
      <c r="G338" s="198">
        <v>0</v>
      </c>
      <c r="H338" s="199">
        <v>0</v>
      </c>
      <c r="I338" s="199">
        <v>0</v>
      </c>
      <c r="J338" s="186" t="b">
        <f>IF(ISBLANK(CertifiedCrop[[#This Row],[1. Identifiant interne d’exploitation agricole*]]),"",IF(ISERROR(MATCH(CertifiedCrop[[#This Row],[1. Identifiant interne d’exploitation agricole*]],GroupMember[1. Identifiant interne d’exploitation agricole*],0)),FALSE,TRUE))</f>
        <v>1</v>
      </c>
      <c r="K338" s="186" t="b">
        <f t="array" ref="K338">IF(ISBLANK(CertifiedCrop[[#This Row],[2. Produit agricole certifié*]]),"",IF(ISERROR(MATCH(1,(#REF!=CertifiedCrop[[#This Row],[2. Produit agricole certifié*]])*(#REF!=CertifiedCrop[[#This Row],[3. Variété**]]),0)),FALSE,TRUE))</f>
        <v>0</v>
      </c>
      <c r="L338" s="212" t="str">
        <f t="shared" si="25"/>
        <v/>
      </c>
      <c r="M338" s="212" t="str">
        <f t="shared" si="26"/>
        <v/>
      </c>
      <c r="N338" s="213" t="str">
        <f t="shared" si="27"/>
        <v/>
      </c>
      <c r="O338" s="214">
        <f t="shared" si="28"/>
        <v>556</v>
      </c>
      <c r="P338" s="214">
        <f t="shared" si="29"/>
        <v>556</v>
      </c>
      <c r="Q338" s="187" t="str">
        <f>IFERROR((VLOOKUP(A338,GM_Table,8,FALSE)-SUMIFS(D:D,A:A,A338,B:B,B338,C:C,C338)),"")</f>
        <v/>
      </c>
      <c r="R338" s="187" t="str">
        <f>IFERROR(CONCATENATE(VLOOKUP(A338,GM_Table,12,FALSE)," ",(VLOOKUP(A338,GM_Table,13,FALSE))),"")</f>
        <v/>
      </c>
      <c r="S338" s="203"/>
      <c r="T338" s="203"/>
      <c r="U338" s="203"/>
      <c r="V338" s="203"/>
      <c r="W338" s="203"/>
      <c r="X338" s="203"/>
    </row>
    <row r="339" spans="1:24" s="204" customFormat="1" x14ac:dyDescent="0.25">
      <c r="A339" s="210" t="s">
        <v>1786</v>
      </c>
      <c r="B339" s="210" t="s">
        <v>427</v>
      </c>
      <c r="C339" s="210" t="s">
        <v>2213</v>
      </c>
      <c r="D339" s="211">
        <v>1.81</v>
      </c>
      <c r="E339" s="211">
        <v>1049.8</v>
      </c>
      <c r="F339" s="211">
        <v>1042</v>
      </c>
      <c r="G339" s="198">
        <v>0</v>
      </c>
      <c r="H339" s="199">
        <v>0</v>
      </c>
      <c r="I339" s="199">
        <v>0</v>
      </c>
      <c r="J339" s="186" t="b">
        <f>IF(ISBLANK(CertifiedCrop[[#This Row],[1. Identifiant interne d’exploitation agricole*]]),"",IF(ISERROR(MATCH(CertifiedCrop[[#This Row],[1. Identifiant interne d’exploitation agricole*]],GroupMember[1. Identifiant interne d’exploitation agricole*],0)),FALSE,TRUE))</f>
        <v>1</v>
      </c>
      <c r="K339" s="186" t="b">
        <f t="array" ref="K339">IF(ISBLANK(CertifiedCrop[[#This Row],[2. Produit agricole certifié*]]),"",IF(ISERROR(MATCH(1,(#REF!=CertifiedCrop[[#This Row],[2. Produit agricole certifié*]])*(#REF!=CertifiedCrop[[#This Row],[3. Variété**]]),0)),FALSE,TRUE))</f>
        <v>0</v>
      </c>
      <c r="L339" s="212" t="str">
        <f t="shared" si="25"/>
        <v/>
      </c>
      <c r="M339" s="212" t="str">
        <f t="shared" si="26"/>
        <v/>
      </c>
      <c r="N339" s="213" t="str">
        <f t="shared" si="27"/>
        <v/>
      </c>
      <c r="O339" s="214">
        <f t="shared" si="28"/>
        <v>580</v>
      </c>
      <c r="P339" s="214">
        <f t="shared" si="29"/>
        <v>575.69060773480658</v>
      </c>
      <c r="Q339" s="187" t="str">
        <f>IFERROR((VLOOKUP(A339,GM_Table,8,FALSE)-SUMIFS(D:D,A:A,A339,B:B,B339,C:C,C339)),"")</f>
        <v/>
      </c>
      <c r="R339" s="187" t="str">
        <f>IFERROR(CONCATENATE(VLOOKUP(A339,GM_Table,12,FALSE)," ",(VLOOKUP(A339,GM_Table,13,FALSE))),"")</f>
        <v/>
      </c>
      <c r="S339" s="203"/>
      <c r="T339" s="203"/>
      <c r="U339" s="203"/>
      <c r="V339" s="203"/>
      <c r="W339" s="203"/>
      <c r="X339" s="203"/>
    </row>
    <row r="340" spans="1:24" s="204" customFormat="1" x14ac:dyDescent="0.25">
      <c r="A340" s="210" t="s">
        <v>1789</v>
      </c>
      <c r="B340" s="210" t="s">
        <v>427</v>
      </c>
      <c r="C340" s="210" t="s">
        <v>2213</v>
      </c>
      <c r="D340" s="211">
        <v>5.65</v>
      </c>
      <c r="E340" s="211">
        <v>3277</v>
      </c>
      <c r="F340" s="211">
        <v>3266</v>
      </c>
      <c r="G340" s="198">
        <v>0</v>
      </c>
      <c r="H340" s="199">
        <v>0</v>
      </c>
      <c r="I340" s="199">
        <v>0</v>
      </c>
      <c r="J340" s="186" t="b">
        <f>IF(ISBLANK(CertifiedCrop[[#This Row],[1. Identifiant interne d’exploitation agricole*]]),"",IF(ISERROR(MATCH(CertifiedCrop[[#This Row],[1. Identifiant interne d’exploitation agricole*]],GroupMember[1. Identifiant interne d’exploitation agricole*],0)),FALSE,TRUE))</f>
        <v>1</v>
      </c>
      <c r="K340" s="186" t="b">
        <f t="array" ref="K340">IF(ISBLANK(CertifiedCrop[[#This Row],[2. Produit agricole certifié*]]),"",IF(ISERROR(MATCH(1,(#REF!=CertifiedCrop[[#This Row],[2. Produit agricole certifié*]])*(#REF!=CertifiedCrop[[#This Row],[3. Variété**]]),0)),FALSE,TRUE))</f>
        <v>0</v>
      </c>
      <c r="L340" s="212" t="str">
        <f t="shared" si="25"/>
        <v/>
      </c>
      <c r="M340" s="212" t="str">
        <f t="shared" si="26"/>
        <v/>
      </c>
      <c r="N340" s="213" t="str">
        <f t="shared" si="27"/>
        <v/>
      </c>
      <c r="O340" s="214">
        <f t="shared" si="28"/>
        <v>580</v>
      </c>
      <c r="P340" s="214">
        <f t="shared" si="29"/>
        <v>578.05309734513276</v>
      </c>
      <c r="Q340" s="187" t="str">
        <f>IFERROR((VLOOKUP(A340,GM_Table,8,FALSE)-SUMIFS(D:D,A:A,A340,B:B,B340,C:C,C340)),"")</f>
        <v/>
      </c>
      <c r="R340" s="187" t="str">
        <f>IFERROR(CONCATENATE(VLOOKUP(A340,GM_Table,12,FALSE)," ",(VLOOKUP(A340,GM_Table,13,FALSE))),"")</f>
        <v/>
      </c>
      <c r="S340" s="203"/>
      <c r="T340" s="203"/>
      <c r="U340" s="203"/>
      <c r="V340" s="203"/>
      <c r="W340" s="203"/>
      <c r="X340" s="203"/>
    </row>
    <row r="341" spans="1:24" s="204" customFormat="1" x14ac:dyDescent="0.25">
      <c r="A341" s="210" t="s">
        <v>1792</v>
      </c>
      <c r="B341" s="210" t="s">
        <v>427</v>
      </c>
      <c r="C341" s="210" t="s">
        <v>2213</v>
      </c>
      <c r="D341" s="211">
        <v>2.79</v>
      </c>
      <c r="E341" s="211">
        <v>1571.6907000000001</v>
      </c>
      <c r="F341" s="211">
        <v>1567</v>
      </c>
      <c r="G341" s="198">
        <v>0</v>
      </c>
      <c r="H341" s="199">
        <v>0</v>
      </c>
      <c r="I341" s="199">
        <v>0</v>
      </c>
      <c r="J341" s="186" t="b">
        <f>IF(ISBLANK(CertifiedCrop[[#This Row],[1. Identifiant interne d’exploitation agricole*]]),"",IF(ISERROR(MATCH(CertifiedCrop[[#This Row],[1. Identifiant interne d’exploitation agricole*]],GroupMember[1. Identifiant interne d’exploitation agricole*],0)),FALSE,TRUE))</f>
        <v>1</v>
      </c>
      <c r="K341" s="186" t="b">
        <f t="array" ref="K341">IF(ISBLANK(CertifiedCrop[[#This Row],[2. Produit agricole certifié*]]),"",IF(ISERROR(MATCH(1,(#REF!=CertifiedCrop[[#This Row],[2. Produit agricole certifié*]])*(#REF!=CertifiedCrop[[#This Row],[3. Variété**]]),0)),FALSE,TRUE))</f>
        <v>0</v>
      </c>
      <c r="L341" s="212" t="str">
        <f t="shared" si="25"/>
        <v/>
      </c>
      <c r="M341" s="212" t="str">
        <f t="shared" si="26"/>
        <v/>
      </c>
      <c r="N341" s="213" t="str">
        <f t="shared" si="27"/>
        <v/>
      </c>
      <c r="O341" s="214">
        <f t="shared" si="28"/>
        <v>563.33000000000004</v>
      </c>
      <c r="P341" s="214">
        <f t="shared" si="29"/>
        <v>561.6487455197132</v>
      </c>
      <c r="Q341" s="187" t="str">
        <f>IFERROR((VLOOKUP(A341,GM_Table,8,FALSE)-SUMIFS(D:D,A:A,A341,B:B,B341,C:C,C341)),"")</f>
        <v/>
      </c>
      <c r="R341" s="187" t="str">
        <f>IFERROR(CONCATENATE(VLOOKUP(A341,GM_Table,12,FALSE)," ",(VLOOKUP(A341,GM_Table,13,FALSE))),"")</f>
        <v/>
      </c>
      <c r="S341" s="203"/>
      <c r="T341" s="203"/>
      <c r="U341" s="203"/>
      <c r="V341" s="203"/>
      <c r="W341" s="203"/>
      <c r="X341" s="203"/>
    </row>
    <row r="342" spans="1:24" s="204" customFormat="1" x14ac:dyDescent="0.25">
      <c r="A342" s="210" t="s">
        <v>1796</v>
      </c>
      <c r="B342" s="210" t="s">
        <v>427</v>
      </c>
      <c r="C342" s="210" t="s">
        <v>2213</v>
      </c>
      <c r="D342" s="211">
        <v>3</v>
      </c>
      <c r="E342" s="211">
        <v>1740</v>
      </c>
      <c r="F342" s="211">
        <v>1735</v>
      </c>
      <c r="G342" s="198">
        <v>0</v>
      </c>
      <c r="H342" s="199">
        <v>0</v>
      </c>
      <c r="I342" s="199">
        <v>0</v>
      </c>
      <c r="J342" s="186" t="b">
        <f>IF(ISBLANK(CertifiedCrop[[#This Row],[1. Identifiant interne d’exploitation agricole*]]),"",IF(ISERROR(MATCH(CertifiedCrop[[#This Row],[1. Identifiant interne d’exploitation agricole*]],GroupMember[1. Identifiant interne d’exploitation agricole*],0)),FALSE,TRUE))</f>
        <v>1</v>
      </c>
      <c r="K342" s="186" t="b">
        <f t="array" ref="K342">IF(ISBLANK(CertifiedCrop[[#This Row],[2. Produit agricole certifié*]]),"",IF(ISERROR(MATCH(1,(#REF!=CertifiedCrop[[#This Row],[2. Produit agricole certifié*]])*(#REF!=CertifiedCrop[[#This Row],[3. Variété**]]),0)),FALSE,TRUE))</f>
        <v>0</v>
      </c>
      <c r="L342" s="212" t="str">
        <f t="shared" si="25"/>
        <v/>
      </c>
      <c r="M342" s="212" t="str">
        <f t="shared" si="26"/>
        <v/>
      </c>
      <c r="N342" s="213" t="str">
        <f t="shared" si="27"/>
        <v/>
      </c>
      <c r="O342" s="214">
        <f t="shared" si="28"/>
        <v>580</v>
      </c>
      <c r="P342" s="214">
        <f t="shared" si="29"/>
        <v>578.33333333333337</v>
      </c>
      <c r="Q342" s="187" t="str">
        <f>IFERROR((VLOOKUP(A342,GM_Table,8,FALSE)-SUMIFS(D:D,A:A,A342,B:B,B342,C:C,C342)),"")</f>
        <v/>
      </c>
      <c r="R342" s="187" t="str">
        <f>IFERROR(CONCATENATE(VLOOKUP(A342,GM_Table,12,FALSE)," ",(VLOOKUP(A342,GM_Table,13,FALSE))),"")</f>
        <v/>
      </c>
      <c r="S342" s="203"/>
      <c r="T342" s="203"/>
      <c r="U342" s="203"/>
      <c r="V342" s="203"/>
      <c r="W342" s="203"/>
      <c r="X342" s="203"/>
    </row>
    <row r="343" spans="1:24" s="204" customFormat="1" x14ac:dyDescent="0.25">
      <c r="A343" s="210" t="s">
        <v>1800</v>
      </c>
      <c r="B343" s="210" t="s">
        <v>427</v>
      </c>
      <c r="C343" s="210" t="s">
        <v>2213</v>
      </c>
      <c r="D343" s="211">
        <v>3.14</v>
      </c>
      <c r="E343" s="211">
        <v>1821.2</v>
      </c>
      <c r="F343" s="211">
        <v>1818</v>
      </c>
      <c r="G343" s="198">
        <v>0</v>
      </c>
      <c r="H343" s="199">
        <v>0</v>
      </c>
      <c r="I343" s="199">
        <v>0</v>
      </c>
      <c r="J343" s="186" t="b">
        <f>IF(ISBLANK(CertifiedCrop[[#This Row],[1. Identifiant interne d’exploitation agricole*]]),"",IF(ISERROR(MATCH(CertifiedCrop[[#This Row],[1. Identifiant interne d’exploitation agricole*]],GroupMember[1. Identifiant interne d’exploitation agricole*],0)),FALSE,TRUE))</f>
        <v>1</v>
      </c>
      <c r="K343" s="186" t="b">
        <f t="array" ref="K343">IF(ISBLANK(CertifiedCrop[[#This Row],[2. Produit agricole certifié*]]),"",IF(ISERROR(MATCH(1,(#REF!=CertifiedCrop[[#This Row],[2. Produit agricole certifié*]])*(#REF!=CertifiedCrop[[#This Row],[3. Variété**]]),0)),FALSE,TRUE))</f>
        <v>0</v>
      </c>
      <c r="L343" s="212" t="str">
        <f t="shared" si="25"/>
        <v/>
      </c>
      <c r="M343" s="212" t="str">
        <f t="shared" si="26"/>
        <v/>
      </c>
      <c r="N343" s="213" t="str">
        <f t="shared" si="27"/>
        <v/>
      </c>
      <c r="O343" s="214">
        <f t="shared" si="28"/>
        <v>580</v>
      </c>
      <c r="P343" s="214">
        <f t="shared" si="29"/>
        <v>578.98089171974516</v>
      </c>
      <c r="Q343" s="187" t="str">
        <f>IFERROR((VLOOKUP(A343,GM_Table,8,FALSE)-SUMIFS(D:D,A:A,A343,B:B,B343,C:C,C343)),"")</f>
        <v/>
      </c>
      <c r="R343" s="187" t="str">
        <f>IFERROR(CONCATENATE(VLOOKUP(A343,GM_Table,12,FALSE)," ",(VLOOKUP(A343,GM_Table,13,FALSE))),"")</f>
        <v/>
      </c>
      <c r="S343" s="203"/>
      <c r="T343" s="203"/>
      <c r="U343" s="203"/>
      <c r="V343" s="203"/>
      <c r="W343" s="203"/>
      <c r="X343" s="203"/>
    </row>
    <row r="344" spans="1:24" s="204" customFormat="1" x14ac:dyDescent="0.25">
      <c r="A344" s="210" t="s">
        <v>1803</v>
      </c>
      <c r="B344" s="210" t="s">
        <v>427</v>
      </c>
      <c r="C344" s="210" t="s">
        <v>2213</v>
      </c>
      <c r="D344" s="211">
        <v>3.68</v>
      </c>
      <c r="E344" s="211">
        <v>2134.4</v>
      </c>
      <c r="F344" s="211">
        <v>2128</v>
      </c>
      <c r="G344" s="198">
        <v>0</v>
      </c>
      <c r="H344" s="199">
        <v>0</v>
      </c>
      <c r="I344" s="199">
        <v>0</v>
      </c>
      <c r="J344" s="186" t="b">
        <f>IF(ISBLANK(CertifiedCrop[[#This Row],[1. Identifiant interne d’exploitation agricole*]]),"",IF(ISERROR(MATCH(CertifiedCrop[[#This Row],[1. Identifiant interne d’exploitation agricole*]],GroupMember[1. Identifiant interne d’exploitation agricole*],0)),FALSE,TRUE))</f>
        <v>1</v>
      </c>
      <c r="K344" s="186" t="b">
        <f t="array" ref="K344">IF(ISBLANK(CertifiedCrop[[#This Row],[2. Produit agricole certifié*]]),"",IF(ISERROR(MATCH(1,(#REF!=CertifiedCrop[[#This Row],[2. Produit agricole certifié*]])*(#REF!=CertifiedCrop[[#This Row],[3. Variété**]]),0)),FALSE,TRUE))</f>
        <v>0</v>
      </c>
      <c r="L344" s="212" t="str">
        <f t="shared" si="25"/>
        <v/>
      </c>
      <c r="M344" s="212" t="str">
        <f t="shared" si="26"/>
        <v/>
      </c>
      <c r="N344" s="213" t="str">
        <f t="shared" si="27"/>
        <v/>
      </c>
      <c r="O344" s="214">
        <f t="shared" si="28"/>
        <v>580</v>
      </c>
      <c r="P344" s="214">
        <f t="shared" si="29"/>
        <v>578.26086956521738</v>
      </c>
      <c r="Q344" s="187" t="str">
        <f>IFERROR((VLOOKUP(A344,GM_Table,8,FALSE)-SUMIFS(D:D,A:A,A344,B:B,B344,C:C,C344)),"")</f>
        <v/>
      </c>
      <c r="R344" s="187" t="str">
        <f>IFERROR(CONCATENATE(VLOOKUP(A344,GM_Table,12,FALSE)," ",(VLOOKUP(A344,GM_Table,13,FALSE))),"")</f>
        <v/>
      </c>
      <c r="S344" s="203"/>
      <c r="T344" s="203"/>
      <c r="U344" s="203"/>
      <c r="V344" s="203"/>
      <c r="W344" s="203"/>
      <c r="X344" s="203"/>
    </row>
    <row r="345" spans="1:24" s="204" customFormat="1" x14ac:dyDescent="0.25">
      <c r="A345" s="210" t="s">
        <v>1807</v>
      </c>
      <c r="B345" s="210" t="s">
        <v>427</v>
      </c>
      <c r="C345" s="210" t="s">
        <v>2213</v>
      </c>
      <c r="D345" s="211">
        <v>5.21</v>
      </c>
      <c r="E345" s="211">
        <v>3021.8</v>
      </c>
      <c r="F345" s="211">
        <v>3012</v>
      </c>
      <c r="G345" s="198">
        <v>0</v>
      </c>
      <c r="H345" s="199">
        <v>0</v>
      </c>
      <c r="I345" s="199">
        <v>0</v>
      </c>
      <c r="J345" s="186" t="b">
        <f>IF(ISBLANK(CertifiedCrop[[#This Row],[1. Identifiant interne d’exploitation agricole*]]),"",IF(ISERROR(MATCH(CertifiedCrop[[#This Row],[1. Identifiant interne d’exploitation agricole*]],GroupMember[1. Identifiant interne d’exploitation agricole*],0)),FALSE,TRUE))</f>
        <v>1</v>
      </c>
      <c r="K345" s="186" t="b">
        <f t="array" ref="K345">IF(ISBLANK(CertifiedCrop[[#This Row],[2. Produit agricole certifié*]]),"",IF(ISERROR(MATCH(1,(#REF!=CertifiedCrop[[#This Row],[2. Produit agricole certifié*]])*(#REF!=CertifiedCrop[[#This Row],[3. Variété**]]),0)),FALSE,TRUE))</f>
        <v>0</v>
      </c>
      <c r="L345" s="212" t="str">
        <f t="shared" si="25"/>
        <v/>
      </c>
      <c r="M345" s="212" t="str">
        <f t="shared" si="26"/>
        <v/>
      </c>
      <c r="N345" s="213" t="str">
        <f t="shared" si="27"/>
        <v/>
      </c>
      <c r="O345" s="214">
        <f t="shared" si="28"/>
        <v>580</v>
      </c>
      <c r="P345" s="214">
        <f t="shared" si="29"/>
        <v>578.11900191938582</v>
      </c>
      <c r="Q345" s="187" t="str">
        <f>IFERROR((VLOOKUP(A345,GM_Table,8,FALSE)-SUMIFS(D:D,A:A,A345,B:B,B345,C:C,C345)),"")</f>
        <v/>
      </c>
      <c r="R345" s="187" t="str">
        <f>IFERROR(CONCATENATE(VLOOKUP(A345,GM_Table,12,FALSE)," ",(VLOOKUP(A345,GM_Table,13,FALSE))),"")</f>
        <v/>
      </c>
      <c r="S345" s="203"/>
      <c r="T345" s="203"/>
      <c r="U345" s="203"/>
      <c r="V345" s="203"/>
      <c r="W345" s="203"/>
      <c r="X345" s="203"/>
    </row>
    <row r="346" spans="1:24" s="204" customFormat="1" x14ac:dyDescent="0.25">
      <c r="A346" s="210" t="s">
        <v>1810</v>
      </c>
      <c r="B346" s="210" t="s">
        <v>427</v>
      </c>
      <c r="C346" s="210" t="s">
        <v>2213</v>
      </c>
      <c r="D346" s="211">
        <v>3.78</v>
      </c>
      <c r="E346" s="211">
        <v>2192.4</v>
      </c>
      <c r="F346" s="211">
        <v>2185</v>
      </c>
      <c r="G346" s="198">
        <v>0</v>
      </c>
      <c r="H346" s="199">
        <v>0</v>
      </c>
      <c r="I346" s="199">
        <v>0</v>
      </c>
      <c r="J346" s="186" t="b">
        <f>IF(ISBLANK(CertifiedCrop[[#This Row],[1. Identifiant interne d’exploitation agricole*]]),"",IF(ISERROR(MATCH(CertifiedCrop[[#This Row],[1. Identifiant interne d’exploitation agricole*]],GroupMember[1. Identifiant interne d’exploitation agricole*],0)),FALSE,TRUE))</f>
        <v>1</v>
      </c>
      <c r="K346" s="186" t="b">
        <f t="array" ref="K346">IF(ISBLANK(CertifiedCrop[[#This Row],[2. Produit agricole certifié*]]),"",IF(ISERROR(MATCH(1,(#REF!=CertifiedCrop[[#This Row],[2. Produit agricole certifié*]])*(#REF!=CertifiedCrop[[#This Row],[3. Variété**]]),0)),FALSE,TRUE))</f>
        <v>0</v>
      </c>
      <c r="L346" s="212" t="str">
        <f t="shared" si="25"/>
        <v/>
      </c>
      <c r="M346" s="212" t="str">
        <f t="shared" si="26"/>
        <v/>
      </c>
      <c r="N346" s="213" t="str">
        <f t="shared" si="27"/>
        <v/>
      </c>
      <c r="O346" s="214">
        <f t="shared" si="28"/>
        <v>580</v>
      </c>
      <c r="P346" s="214">
        <f t="shared" si="29"/>
        <v>578.04232804232811</v>
      </c>
      <c r="Q346" s="187" t="str">
        <f>IFERROR((VLOOKUP(A346,GM_Table,8,FALSE)-SUMIFS(D:D,A:A,A346,B:B,B346,C:C,C346)),"")</f>
        <v/>
      </c>
      <c r="R346" s="187" t="str">
        <f>IFERROR(CONCATENATE(VLOOKUP(A346,GM_Table,12,FALSE)," ",(VLOOKUP(A346,GM_Table,13,FALSE))),"")</f>
        <v/>
      </c>
      <c r="S346" s="203"/>
      <c r="T346" s="203"/>
      <c r="U346" s="203"/>
      <c r="V346" s="203"/>
      <c r="W346" s="203"/>
      <c r="X346" s="203"/>
    </row>
    <row r="347" spans="1:24" s="204" customFormat="1" x14ac:dyDescent="0.25">
      <c r="A347" s="210" t="s">
        <v>1815</v>
      </c>
      <c r="B347" s="210" t="s">
        <v>427</v>
      </c>
      <c r="C347" s="210" t="s">
        <v>2213</v>
      </c>
      <c r="D347" s="211">
        <v>1.41</v>
      </c>
      <c r="E347" s="211">
        <v>817.8</v>
      </c>
      <c r="F347" s="211">
        <v>811</v>
      </c>
      <c r="G347" s="198">
        <v>0</v>
      </c>
      <c r="H347" s="199">
        <v>0</v>
      </c>
      <c r="I347" s="199">
        <v>0</v>
      </c>
      <c r="J347" s="186" t="b">
        <f>IF(ISBLANK(CertifiedCrop[[#This Row],[1. Identifiant interne d’exploitation agricole*]]),"",IF(ISERROR(MATCH(CertifiedCrop[[#This Row],[1. Identifiant interne d’exploitation agricole*]],GroupMember[1. Identifiant interne d’exploitation agricole*],0)),FALSE,TRUE))</f>
        <v>1</v>
      </c>
      <c r="K347" s="186" t="b">
        <f t="array" ref="K347">IF(ISBLANK(CertifiedCrop[[#This Row],[2. Produit agricole certifié*]]),"",IF(ISERROR(MATCH(1,(#REF!=CertifiedCrop[[#This Row],[2. Produit agricole certifié*]])*(#REF!=CertifiedCrop[[#This Row],[3. Variété**]]),0)),FALSE,TRUE))</f>
        <v>0</v>
      </c>
      <c r="L347" s="212" t="str">
        <f t="shared" si="25"/>
        <v/>
      </c>
      <c r="M347" s="212" t="str">
        <f t="shared" si="26"/>
        <v/>
      </c>
      <c r="N347" s="213" t="str">
        <f t="shared" si="27"/>
        <v/>
      </c>
      <c r="O347" s="214">
        <f t="shared" si="28"/>
        <v>580</v>
      </c>
      <c r="P347" s="214">
        <f t="shared" si="29"/>
        <v>575.17730496453908</v>
      </c>
      <c r="Q347" s="187" t="str">
        <f>IFERROR((VLOOKUP(A347,GM_Table,8,FALSE)-SUMIFS(D:D,A:A,A347,B:B,B347,C:C,C347)),"")</f>
        <v/>
      </c>
      <c r="R347" s="187" t="str">
        <f>IFERROR(CONCATENATE(VLOOKUP(A347,GM_Table,12,FALSE)," ",(VLOOKUP(A347,GM_Table,13,FALSE))),"")</f>
        <v/>
      </c>
      <c r="S347" s="203"/>
      <c r="T347" s="203"/>
      <c r="U347" s="203"/>
      <c r="V347" s="203"/>
      <c r="W347" s="203"/>
      <c r="X347" s="203"/>
    </row>
    <row r="348" spans="1:24" s="204" customFormat="1" x14ac:dyDescent="0.25">
      <c r="A348" s="210" t="s">
        <v>1819</v>
      </c>
      <c r="B348" s="210" t="s">
        <v>427</v>
      </c>
      <c r="C348" s="210" t="s">
        <v>2213</v>
      </c>
      <c r="D348" s="211">
        <v>4.21</v>
      </c>
      <c r="E348" s="211">
        <v>2476.8693000000003</v>
      </c>
      <c r="F348" s="211">
        <v>2471</v>
      </c>
      <c r="G348" s="198">
        <v>0</v>
      </c>
      <c r="H348" s="199">
        <v>0</v>
      </c>
      <c r="I348" s="199">
        <v>0</v>
      </c>
      <c r="J348" s="186" t="b">
        <f>IF(ISBLANK(CertifiedCrop[[#This Row],[1. Identifiant interne d’exploitation agricole*]]),"",IF(ISERROR(MATCH(CertifiedCrop[[#This Row],[1. Identifiant interne d’exploitation agricole*]],GroupMember[1. Identifiant interne d’exploitation agricole*],0)),FALSE,TRUE))</f>
        <v>1</v>
      </c>
      <c r="K348" s="186" t="b">
        <f t="array" ref="K348">IF(ISBLANK(CertifiedCrop[[#This Row],[2. Produit agricole certifié*]]),"",IF(ISERROR(MATCH(1,(#REF!=CertifiedCrop[[#This Row],[2. Produit agricole certifié*]])*(#REF!=CertifiedCrop[[#This Row],[3. Variété**]]),0)),FALSE,TRUE))</f>
        <v>0</v>
      </c>
      <c r="L348" s="212" t="str">
        <f t="shared" si="25"/>
        <v/>
      </c>
      <c r="M348" s="212" t="str">
        <f t="shared" si="26"/>
        <v/>
      </c>
      <c r="N348" s="213" t="str">
        <f t="shared" si="27"/>
        <v/>
      </c>
      <c r="O348" s="214">
        <f t="shared" si="28"/>
        <v>588.33000000000004</v>
      </c>
      <c r="P348" s="214">
        <f t="shared" si="29"/>
        <v>586.93586698337288</v>
      </c>
      <c r="Q348" s="187" t="str">
        <f>IFERROR((VLOOKUP(A348,GM_Table,8,FALSE)-SUMIFS(D:D,A:A,A348,B:B,B348,C:C,C348)),"")</f>
        <v/>
      </c>
      <c r="R348" s="187" t="str">
        <f>IFERROR(CONCATENATE(VLOOKUP(A348,GM_Table,12,FALSE)," ",(VLOOKUP(A348,GM_Table,13,FALSE))),"")</f>
        <v/>
      </c>
      <c r="S348" s="203"/>
      <c r="T348" s="203"/>
      <c r="U348" s="203"/>
      <c r="V348" s="203"/>
      <c r="W348" s="203"/>
      <c r="X348" s="203"/>
    </row>
    <row r="349" spans="1:24" s="204" customFormat="1" x14ac:dyDescent="0.25">
      <c r="A349" s="210" t="s">
        <v>1822</v>
      </c>
      <c r="B349" s="210" t="s">
        <v>427</v>
      </c>
      <c r="C349" s="210" t="s">
        <v>2213</v>
      </c>
      <c r="D349" s="211">
        <v>6.14</v>
      </c>
      <c r="E349" s="211">
        <v>3561.2</v>
      </c>
      <c r="F349" s="211">
        <v>3557</v>
      </c>
      <c r="G349" s="198">
        <v>0</v>
      </c>
      <c r="H349" s="199">
        <v>0</v>
      </c>
      <c r="I349" s="199">
        <v>0</v>
      </c>
      <c r="J349" s="186" t="b">
        <f>IF(ISBLANK(CertifiedCrop[[#This Row],[1. Identifiant interne d’exploitation agricole*]]),"",IF(ISERROR(MATCH(CertifiedCrop[[#This Row],[1. Identifiant interne d’exploitation agricole*]],GroupMember[1. Identifiant interne d’exploitation agricole*],0)),FALSE,TRUE))</f>
        <v>1</v>
      </c>
      <c r="K349" s="186" t="b">
        <f t="array" ref="K349">IF(ISBLANK(CertifiedCrop[[#This Row],[2. Produit agricole certifié*]]),"",IF(ISERROR(MATCH(1,(#REF!=CertifiedCrop[[#This Row],[2. Produit agricole certifié*]])*(#REF!=CertifiedCrop[[#This Row],[3. Variété**]]),0)),FALSE,TRUE))</f>
        <v>0</v>
      </c>
      <c r="L349" s="212" t="str">
        <f t="shared" si="25"/>
        <v/>
      </c>
      <c r="M349" s="212" t="str">
        <f t="shared" si="26"/>
        <v/>
      </c>
      <c r="N349" s="213" t="str">
        <f t="shared" si="27"/>
        <v/>
      </c>
      <c r="O349" s="214">
        <f t="shared" si="28"/>
        <v>580</v>
      </c>
      <c r="P349" s="214">
        <f t="shared" si="29"/>
        <v>579.31596091205211</v>
      </c>
      <c r="Q349" s="187" t="str">
        <f>IFERROR((VLOOKUP(A349,GM_Table,8,FALSE)-SUMIFS(D:D,A:A,A349,B:B,B349,C:C,C349)),"")</f>
        <v/>
      </c>
      <c r="R349" s="187" t="str">
        <f>IFERROR(CONCATENATE(VLOOKUP(A349,GM_Table,12,FALSE)," ",(VLOOKUP(A349,GM_Table,13,FALSE))),"")</f>
        <v/>
      </c>
      <c r="S349" s="203"/>
      <c r="T349" s="203"/>
      <c r="U349" s="203"/>
      <c r="V349" s="203"/>
      <c r="W349" s="203"/>
      <c r="X349" s="203"/>
    </row>
    <row r="350" spans="1:24" s="204" customFormat="1" x14ac:dyDescent="0.25">
      <c r="A350" s="210" t="s">
        <v>1826</v>
      </c>
      <c r="B350" s="210" t="s">
        <v>427</v>
      </c>
      <c r="C350" s="210" t="s">
        <v>2213</v>
      </c>
      <c r="D350" s="211">
        <v>1.57</v>
      </c>
      <c r="E350" s="211">
        <v>944.62189999999998</v>
      </c>
      <c r="F350" s="211">
        <v>936</v>
      </c>
      <c r="G350" s="198">
        <v>0</v>
      </c>
      <c r="H350" s="199">
        <v>0</v>
      </c>
      <c r="I350" s="199">
        <v>0</v>
      </c>
      <c r="J350" s="186" t="b">
        <f>IF(ISBLANK(CertifiedCrop[[#This Row],[1. Identifiant interne d’exploitation agricole*]]),"",IF(ISERROR(MATCH(CertifiedCrop[[#This Row],[1. Identifiant interne d’exploitation agricole*]],GroupMember[1. Identifiant interne d’exploitation agricole*],0)),FALSE,TRUE))</f>
        <v>1</v>
      </c>
      <c r="K350" s="186" t="b">
        <f t="array" ref="K350">IF(ISBLANK(CertifiedCrop[[#This Row],[2. Produit agricole certifié*]]),"",IF(ISERROR(MATCH(1,(#REF!=CertifiedCrop[[#This Row],[2. Produit agricole certifié*]])*(#REF!=CertifiedCrop[[#This Row],[3. Variété**]]),0)),FALSE,TRUE))</f>
        <v>0</v>
      </c>
      <c r="L350" s="212" t="str">
        <f t="shared" si="25"/>
        <v/>
      </c>
      <c r="M350" s="212" t="str">
        <f t="shared" si="26"/>
        <v/>
      </c>
      <c r="N350" s="213" t="str">
        <f t="shared" si="27"/>
        <v/>
      </c>
      <c r="O350" s="214">
        <f t="shared" si="28"/>
        <v>601.66999999999996</v>
      </c>
      <c r="P350" s="214">
        <f t="shared" si="29"/>
        <v>596.17834394904457</v>
      </c>
      <c r="Q350" s="187" t="str">
        <f>IFERROR((VLOOKUP(A350,GM_Table,8,FALSE)-SUMIFS(D:D,A:A,A350,B:B,B350,C:C,C350)),"")</f>
        <v/>
      </c>
      <c r="R350" s="187" t="str">
        <f>IFERROR(CONCATENATE(VLOOKUP(A350,GM_Table,12,FALSE)," ",(VLOOKUP(A350,GM_Table,13,FALSE))),"")</f>
        <v/>
      </c>
      <c r="S350" s="203"/>
      <c r="T350" s="203"/>
      <c r="U350" s="203"/>
      <c r="V350" s="203"/>
      <c r="W350" s="203"/>
      <c r="X350" s="203"/>
    </row>
    <row r="351" spans="1:24" s="204" customFormat="1" x14ac:dyDescent="0.25">
      <c r="A351" s="210" t="s">
        <v>1829</v>
      </c>
      <c r="B351" s="210" t="s">
        <v>427</v>
      </c>
      <c r="C351" s="210" t="s">
        <v>2213</v>
      </c>
      <c r="D351" s="211">
        <v>6.88</v>
      </c>
      <c r="E351" s="211">
        <v>3990.4</v>
      </c>
      <c r="F351" s="211">
        <v>3985</v>
      </c>
      <c r="G351" s="198">
        <v>0</v>
      </c>
      <c r="H351" s="199">
        <v>0</v>
      </c>
      <c r="I351" s="199">
        <v>0</v>
      </c>
      <c r="J351" s="186" t="b">
        <f>IF(ISBLANK(CertifiedCrop[[#This Row],[1. Identifiant interne d’exploitation agricole*]]),"",IF(ISERROR(MATCH(CertifiedCrop[[#This Row],[1. Identifiant interne d’exploitation agricole*]],GroupMember[1. Identifiant interne d’exploitation agricole*],0)),FALSE,TRUE))</f>
        <v>1</v>
      </c>
      <c r="K351" s="186" t="b">
        <f t="array" ref="K351">IF(ISBLANK(CertifiedCrop[[#This Row],[2. Produit agricole certifié*]]),"",IF(ISERROR(MATCH(1,(#REF!=CertifiedCrop[[#This Row],[2. Produit agricole certifié*]])*(#REF!=CertifiedCrop[[#This Row],[3. Variété**]]),0)),FALSE,TRUE))</f>
        <v>0</v>
      </c>
      <c r="L351" s="212" t="str">
        <f t="shared" si="25"/>
        <v/>
      </c>
      <c r="M351" s="212" t="str">
        <f t="shared" si="26"/>
        <v/>
      </c>
      <c r="N351" s="213" t="str">
        <f t="shared" si="27"/>
        <v/>
      </c>
      <c r="O351" s="214">
        <f t="shared" si="28"/>
        <v>580</v>
      </c>
      <c r="P351" s="214">
        <f t="shared" si="29"/>
        <v>579.21511627906978</v>
      </c>
      <c r="Q351" s="187" t="str">
        <f>IFERROR((VLOOKUP(A351,GM_Table,8,FALSE)-SUMIFS(D:D,A:A,A351,B:B,B351,C:C,C351)),"")</f>
        <v/>
      </c>
      <c r="R351" s="187" t="str">
        <f>IFERROR(CONCATENATE(VLOOKUP(A351,GM_Table,12,FALSE)," ",(VLOOKUP(A351,GM_Table,13,FALSE))),"")</f>
        <v/>
      </c>
      <c r="S351" s="203"/>
      <c r="T351" s="203"/>
      <c r="U351" s="203"/>
      <c r="V351" s="203"/>
      <c r="W351" s="203"/>
      <c r="X351" s="203"/>
    </row>
    <row r="352" spans="1:24" s="204" customFormat="1" x14ac:dyDescent="0.25">
      <c r="A352" s="210" t="s">
        <v>1832</v>
      </c>
      <c r="B352" s="210" t="s">
        <v>427</v>
      </c>
      <c r="C352" s="210" t="s">
        <v>2213</v>
      </c>
      <c r="D352" s="211">
        <v>2.39</v>
      </c>
      <c r="E352" s="211">
        <v>1386.2</v>
      </c>
      <c r="F352" s="211">
        <v>1379</v>
      </c>
      <c r="G352" s="198">
        <v>0</v>
      </c>
      <c r="H352" s="199">
        <v>0</v>
      </c>
      <c r="I352" s="199">
        <v>0</v>
      </c>
      <c r="J352" s="186" t="b">
        <f>IF(ISBLANK(CertifiedCrop[[#This Row],[1. Identifiant interne d’exploitation agricole*]]),"",IF(ISERROR(MATCH(CertifiedCrop[[#This Row],[1. Identifiant interne d’exploitation agricole*]],GroupMember[1. Identifiant interne d’exploitation agricole*],0)),FALSE,TRUE))</f>
        <v>1</v>
      </c>
      <c r="K352" s="186" t="b">
        <f t="array" ref="K352">IF(ISBLANK(CertifiedCrop[[#This Row],[2. Produit agricole certifié*]]),"",IF(ISERROR(MATCH(1,(#REF!=CertifiedCrop[[#This Row],[2. Produit agricole certifié*]])*(#REF!=CertifiedCrop[[#This Row],[3. Variété**]]),0)),FALSE,TRUE))</f>
        <v>0</v>
      </c>
      <c r="L352" s="212" t="str">
        <f t="shared" si="25"/>
        <v/>
      </c>
      <c r="M352" s="212" t="str">
        <f t="shared" si="26"/>
        <v/>
      </c>
      <c r="N352" s="213" t="str">
        <f t="shared" si="27"/>
        <v/>
      </c>
      <c r="O352" s="214">
        <f t="shared" si="28"/>
        <v>580</v>
      </c>
      <c r="P352" s="214">
        <f t="shared" si="29"/>
        <v>576.98744769874475</v>
      </c>
      <c r="Q352" s="187" t="str">
        <f>IFERROR((VLOOKUP(A352,GM_Table,8,FALSE)-SUMIFS(D:D,A:A,A352,B:B,B352,C:C,C352)),"")</f>
        <v/>
      </c>
      <c r="R352" s="187" t="str">
        <f>IFERROR(CONCATENATE(VLOOKUP(A352,GM_Table,12,FALSE)," ",(VLOOKUP(A352,GM_Table,13,FALSE))),"")</f>
        <v/>
      </c>
      <c r="S352" s="203"/>
      <c r="T352" s="203"/>
      <c r="U352" s="203"/>
      <c r="V352" s="203"/>
      <c r="W352" s="203"/>
      <c r="X352" s="203"/>
    </row>
    <row r="353" spans="1:24" s="204" customFormat="1" x14ac:dyDescent="0.25">
      <c r="A353" s="210" t="s">
        <v>1835</v>
      </c>
      <c r="B353" s="210" t="s">
        <v>427</v>
      </c>
      <c r="C353" s="210" t="s">
        <v>2213</v>
      </c>
      <c r="D353" s="211">
        <v>1.46</v>
      </c>
      <c r="E353" s="211">
        <v>846.8</v>
      </c>
      <c r="F353" s="211">
        <v>839</v>
      </c>
      <c r="G353" s="198">
        <v>0</v>
      </c>
      <c r="H353" s="199">
        <v>0</v>
      </c>
      <c r="I353" s="199">
        <v>0</v>
      </c>
      <c r="J353" s="186" t="b">
        <f>IF(ISBLANK(CertifiedCrop[[#This Row],[1. Identifiant interne d’exploitation agricole*]]),"",IF(ISERROR(MATCH(CertifiedCrop[[#This Row],[1. Identifiant interne d’exploitation agricole*]],GroupMember[1. Identifiant interne d’exploitation agricole*],0)),FALSE,TRUE))</f>
        <v>1</v>
      </c>
      <c r="K353" s="186" t="b">
        <f t="array" ref="K353">IF(ISBLANK(CertifiedCrop[[#This Row],[2. Produit agricole certifié*]]),"",IF(ISERROR(MATCH(1,(#REF!=CertifiedCrop[[#This Row],[2. Produit agricole certifié*]])*(#REF!=CertifiedCrop[[#This Row],[3. Variété**]]),0)),FALSE,TRUE))</f>
        <v>0</v>
      </c>
      <c r="L353" s="212" t="str">
        <f t="shared" si="25"/>
        <v/>
      </c>
      <c r="M353" s="212" t="str">
        <f t="shared" si="26"/>
        <v/>
      </c>
      <c r="N353" s="213" t="str">
        <f t="shared" si="27"/>
        <v/>
      </c>
      <c r="O353" s="214">
        <f t="shared" si="28"/>
        <v>580</v>
      </c>
      <c r="P353" s="214">
        <f t="shared" si="29"/>
        <v>574.65753424657532</v>
      </c>
      <c r="Q353" s="187" t="str">
        <f>IFERROR((VLOOKUP(A353,GM_Table,8,FALSE)-SUMIFS(D:D,A:A,A353,B:B,B353,C:C,C353)),"")</f>
        <v/>
      </c>
      <c r="R353" s="187" t="str">
        <f>IFERROR(CONCATENATE(VLOOKUP(A353,GM_Table,12,FALSE)," ",(VLOOKUP(A353,GM_Table,13,FALSE))),"")</f>
        <v/>
      </c>
      <c r="S353" s="203"/>
      <c r="T353" s="203"/>
      <c r="U353" s="203"/>
      <c r="V353" s="203"/>
      <c r="W353" s="203"/>
      <c r="X353" s="203"/>
    </row>
    <row r="354" spans="1:24" s="204" customFormat="1" x14ac:dyDescent="0.25">
      <c r="A354" s="210" t="s">
        <v>1839</v>
      </c>
      <c r="B354" s="210" t="s">
        <v>427</v>
      </c>
      <c r="C354" s="210" t="s">
        <v>2213</v>
      </c>
      <c r="D354" s="211">
        <v>3.47</v>
      </c>
      <c r="E354" s="211">
        <v>1983.6949</v>
      </c>
      <c r="F354" s="211">
        <v>1978</v>
      </c>
      <c r="G354" s="198">
        <v>0</v>
      </c>
      <c r="H354" s="199">
        <v>0</v>
      </c>
      <c r="I354" s="199">
        <v>0</v>
      </c>
      <c r="J354" s="186" t="b">
        <f>IF(ISBLANK(CertifiedCrop[[#This Row],[1. Identifiant interne d’exploitation agricole*]]),"",IF(ISERROR(MATCH(CertifiedCrop[[#This Row],[1. Identifiant interne d’exploitation agricole*]],GroupMember[1. Identifiant interne d’exploitation agricole*],0)),FALSE,TRUE))</f>
        <v>1</v>
      </c>
      <c r="K354" s="186" t="b">
        <f t="array" ref="K354">IF(ISBLANK(CertifiedCrop[[#This Row],[2. Produit agricole certifié*]]),"",IF(ISERROR(MATCH(1,(#REF!=CertifiedCrop[[#This Row],[2. Produit agricole certifié*]])*(#REF!=CertifiedCrop[[#This Row],[3. Variété**]]),0)),FALSE,TRUE))</f>
        <v>0</v>
      </c>
      <c r="L354" s="212" t="str">
        <f t="shared" si="25"/>
        <v/>
      </c>
      <c r="M354" s="212" t="str">
        <f t="shared" si="26"/>
        <v/>
      </c>
      <c r="N354" s="213" t="str">
        <f t="shared" si="27"/>
        <v/>
      </c>
      <c r="O354" s="214">
        <f t="shared" si="28"/>
        <v>571.66999999999996</v>
      </c>
      <c r="P354" s="214">
        <f t="shared" si="29"/>
        <v>570.02881844380397</v>
      </c>
      <c r="Q354" s="187" t="str">
        <f>IFERROR((VLOOKUP(A354,GM_Table,8,FALSE)-SUMIFS(D:D,A:A,A354,B:B,B354,C:C,C354)),"")</f>
        <v/>
      </c>
      <c r="R354" s="187" t="str">
        <f>IFERROR(CONCATENATE(VLOOKUP(A354,GM_Table,12,FALSE)," ",(VLOOKUP(A354,GM_Table,13,FALSE))),"")</f>
        <v/>
      </c>
      <c r="S354" s="203"/>
      <c r="T354" s="203"/>
      <c r="U354" s="203"/>
      <c r="V354" s="203"/>
      <c r="W354" s="203"/>
      <c r="X354" s="203"/>
    </row>
    <row r="355" spans="1:24" s="204" customFormat="1" x14ac:dyDescent="0.25">
      <c r="A355" s="210" t="s">
        <v>1844</v>
      </c>
      <c r="B355" s="210" t="s">
        <v>427</v>
      </c>
      <c r="C355" s="210" t="s">
        <v>2213</v>
      </c>
      <c r="D355" s="211">
        <v>4.8499999999999996</v>
      </c>
      <c r="E355" s="211">
        <v>2813</v>
      </c>
      <c r="F355" s="211">
        <v>2812</v>
      </c>
      <c r="G355" s="198">
        <v>0</v>
      </c>
      <c r="H355" s="199">
        <v>0</v>
      </c>
      <c r="I355" s="199">
        <v>0</v>
      </c>
      <c r="J355" s="186" t="b">
        <f>IF(ISBLANK(CertifiedCrop[[#This Row],[1. Identifiant interne d’exploitation agricole*]]),"",IF(ISERROR(MATCH(CertifiedCrop[[#This Row],[1. Identifiant interne d’exploitation agricole*]],GroupMember[1. Identifiant interne d’exploitation agricole*],0)),FALSE,TRUE))</f>
        <v>1</v>
      </c>
      <c r="K355" s="186" t="b">
        <f t="array" ref="K355">IF(ISBLANK(CertifiedCrop[[#This Row],[2. Produit agricole certifié*]]),"",IF(ISERROR(MATCH(1,(#REF!=CertifiedCrop[[#This Row],[2. Produit agricole certifié*]])*(#REF!=CertifiedCrop[[#This Row],[3. Variété**]]),0)),FALSE,TRUE))</f>
        <v>0</v>
      </c>
      <c r="L355" s="212" t="str">
        <f t="shared" si="25"/>
        <v/>
      </c>
      <c r="M355" s="212" t="str">
        <f t="shared" si="26"/>
        <v/>
      </c>
      <c r="N355" s="213" t="str">
        <f t="shared" si="27"/>
        <v/>
      </c>
      <c r="O355" s="214">
        <f t="shared" si="28"/>
        <v>580</v>
      </c>
      <c r="P355" s="214">
        <f t="shared" si="29"/>
        <v>579.79381443298973</v>
      </c>
      <c r="Q355" s="187" t="str">
        <f>IFERROR((VLOOKUP(A355,GM_Table,8,FALSE)-SUMIFS(D:D,A:A,A355,B:B,B355,C:C,C355)),"")</f>
        <v/>
      </c>
      <c r="R355" s="187" t="str">
        <f>IFERROR(CONCATENATE(VLOOKUP(A355,GM_Table,12,FALSE)," ",(VLOOKUP(A355,GM_Table,13,FALSE))),"")</f>
        <v/>
      </c>
      <c r="S355" s="203"/>
      <c r="T355" s="203"/>
      <c r="U355" s="203"/>
      <c r="V355" s="203"/>
      <c r="W355" s="203"/>
      <c r="X355" s="203"/>
    </row>
    <row r="356" spans="1:24" s="204" customFormat="1" x14ac:dyDescent="0.25">
      <c r="A356" s="210" t="s">
        <v>1848</v>
      </c>
      <c r="B356" s="210" t="s">
        <v>427</v>
      </c>
      <c r="C356" s="210" t="s">
        <v>2213</v>
      </c>
      <c r="D356" s="211">
        <v>3.2</v>
      </c>
      <c r="E356" s="211">
        <v>1856</v>
      </c>
      <c r="F356" s="211">
        <v>1849</v>
      </c>
      <c r="G356" s="198">
        <v>0</v>
      </c>
      <c r="H356" s="199">
        <v>0</v>
      </c>
      <c r="I356" s="199">
        <v>0</v>
      </c>
      <c r="J356" s="186" t="b">
        <f>IF(ISBLANK(CertifiedCrop[[#This Row],[1. Identifiant interne d’exploitation agricole*]]),"",IF(ISERROR(MATCH(CertifiedCrop[[#This Row],[1. Identifiant interne d’exploitation agricole*]],GroupMember[1. Identifiant interne d’exploitation agricole*],0)),FALSE,TRUE))</f>
        <v>1</v>
      </c>
      <c r="K356" s="186" t="b">
        <f t="array" ref="K356">IF(ISBLANK(CertifiedCrop[[#This Row],[2. Produit agricole certifié*]]),"",IF(ISERROR(MATCH(1,(#REF!=CertifiedCrop[[#This Row],[2. Produit agricole certifié*]])*(#REF!=CertifiedCrop[[#This Row],[3. Variété**]]),0)),FALSE,TRUE))</f>
        <v>0</v>
      </c>
      <c r="L356" s="212" t="str">
        <f t="shared" si="25"/>
        <v/>
      </c>
      <c r="M356" s="212" t="str">
        <f t="shared" si="26"/>
        <v/>
      </c>
      <c r="N356" s="213" t="str">
        <f t="shared" si="27"/>
        <v/>
      </c>
      <c r="O356" s="214">
        <f t="shared" si="28"/>
        <v>580</v>
      </c>
      <c r="P356" s="214">
        <f t="shared" si="29"/>
        <v>577.8125</v>
      </c>
      <c r="Q356" s="187" t="str">
        <f>IFERROR((VLOOKUP(A356,GM_Table,8,FALSE)-SUMIFS(D:D,A:A,A356,B:B,B356,C:C,C356)),"")</f>
        <v/>
      </c>
      <c r="R356" s="187" t="str">
        <f>IFERROR(CONCATENATE(VLOOKUP(A356,GM_Table,12,FALSE)," ",(VLOOKUP(A356,GM_Table,13,FALSE))),"")</f>
        <v/>
      </c>
      <c r="S356" s="203"/>
      <c r="T356" s="203"/>
      <c r="U356" s="203"/>
      <c r="V356" s="203"/>
      <c r="W356" s="203"/>
      <c r="X356" s="203"/>
    </row>
    <row r="357" spans="1:24" s="204" customFormat="1" x14ac:dyDescent="0.25">
      <c r="A357" s="210" t="s">
        <v>1852</v>
      </c>
      <c r="B357" s="210" t="s">
        <v>427</v>
      </c>
      <c r="C357" s="210" t="s">
        <v>2213</v>
      </c>
      <c r="D357" s="211">
        <v>1.96</v>
      </c>
      <c r="E357" s="211">
        <v>1136.8</v>
      </c>
      <c r="F357" s="211">
        <v>1133</v>
      </c>
      <c r="G357" s="198">
        <v>0</v>
      </c>
      <c r="H357" s="199">
        <v>0</v>
      </c>
      <c r="I357" s="199">
        <v>0</v>
      </c>
      <c r="J357" s="186" t="b">
        <f>IF(ISBLANK(CertifiedCrop[[#This Row],[1. Identifiant interne d’exploitation agricole*]]),"",IF(ISERROR(MATCH(CertifiedCrop[[#This Row],[1. Identifiant interne d’exploitation agricole*]],GroupMember[1. Identifiant interne d’exploitation agricole*],0)),FALSE,TRUE))</f>
        <v>1</v>
      </c>
      <c r="K357" s="186" t="b">
        <f t="array" ref="K357">IF(ISBLANK(CertifiedCrop[[#This Row],[2. Produit agricole certifié*]]),"",IF(ISERROR(MATCH(1,(#REF!=CertifiedCrop[[#This Row],[2. Produit agricole certifié*]])*(#REF!=CertifiedCrop[[#This Row],[3. Variété**]]),0)),FALSE,TRUE))</f>
        <v>0</v>
      </c>
      <c r="L357" s="212" t="str">
        <f t="shared" si="25"/>
        <v/>
      </c>
      <c r="M357" s="212" t="str">
        <f t="shared" si="26"/>
        <v/>
      </c>
      <c r="N357" s="213" t="str">
        <f t="shared" si="27"/>
        <v/>
      </c>
      <c r="O357" s="214">
        <f t="shared" si="28"/>
        <v>580</v>
      </c>
      <c r="P357" s="214">
        <f t="shared" si="29"/>
        <v>578.0612244897959</v>
      </c>
      <c r="Q357" s="187" t="str">
        <f>IFERROR((VLOOKUP(A357,GM_Table,8,FALSE)-SUMIFS(D:D,A:A,A357,B:B,B357,C:C,C357)),"")</f>
        <v/>
      </c>
      <c r="R357" s="187" t="str">
        <f>IFERROR(CONCATENATE(VLOOKUP(A357,GM_Table,12,FALSE)," ",(VLOOKUP(A357,GM_Table,13,FALSE))),"")</f>
        <v/>
      </c>
      <c r="S357" s="203"/>
      <c r="T357" s="203"/>
      <c r="U357" s="203"/>
      <c r="V357" s="203"/>
      <c r="W357" s="203"/>
      <c r="X357" s="203"/>
    </row>
    <row r="358" spans="1:24" s="204" customFormat="1" x14ac:dyDescent="0.25">
      <c r="A358" s="210" t="s">
        <v>1857</v>
      </c>
      <c r="B358" s="210" t="s">
        <v>427</v>
      </c>
      <c r="C358" s="210" t="s">
        <v>2213</v>
      </c>
      <c r="D358" s="211">
        <v>2.39</v>
      </c>
      <c r="E358" s="211">
        <v>1386.2</v>
      </c>
      <c r="F358" s="211">
        <v>1378</v>
      </c>
      <c r="G358" s="198">
        <v>0</v>
      </c>
      <c r="H358" s="199">
        <v>0</v>
      </c>
      <c r="I358" s="199">
        <v>0</v>
      </c>
      <c r="J358" s="186" t="b">
        <f>IF(ISBLANK(CertifiedCrop[[#This Row],[1. Identifiant interne d’exploitation agricole*]]),"",IF(ISERROR(MATCH(CertifiedCrop[[#This Row],[1. Identifiant interne d’exploitation agricole*]],GroupMember[1. Identifiant interne d’exploitation agricole*],0)),FALSE,TRUE))</f>
        <v>1</v>
      </c>
      <c r="K358" s="186" t="b">
        <f t="array" ref="K358">IF(ISBLANK(CertifiedCrop[[#This Row],[2. Produit agricole certifié*]]),"",IF(ISERROR(MATCH(1,(#REF!=CertifiedCrop[[#This Row],[2. Produit agricole certifié*]])*(#REF!=CertifiedCrop[[#This Row],[3. Variété**]]),0)),FALSE,TRUE))</f>
        <v>0</v>
      </c>
      <c r="L358" s="212" t="str">
        <f t="shared" si="25"/>
        <v/>
      </c>
      <c r="M358" s="212" t="str">
        <f t="shared" si="26"/>
        <v/>
      </c>
      <c r="N358" s="213" t="str">
        <f t="shared" si="27"/>
        <v/>
      </c>
      <c r="O358" s="214">
        <f t="shared" si="28"/>
        <v>580</v>
      </c>
      <c r="P358" s="214">
        <f t="shared" si="29"/>
        <v>576.56903765690379</v>
      </c>
      <c r="Q358" s="187" t="str">
        <f>IFERROR((VLOOKUP(A358,GM_Table,8,FALSE)-SUMIFS(D:D,A:A,A358,B:B,B358,C:C,C358)),"")</f>
        <v/>
      </c>
      <c r="R358" s="187" t="str">
        <f>IFERROR(CONCATENATE(VLOOKUP(A358,GM_Table,12,FALSE)," ",(VLOOKUP(A358,GM_Table,13,FALSE))),"")</f>
        <v/>
      </c>
      <c r="S358" s="203"/>
      <c r="T358" s="203"/>
      <c r="U358" s="203"/>
      <c r="V358" s="203"/>
      <c r="W358" s="203"/>
      <c r="X358" s="203"/>
    </row>
    <row r="359" spans="1:24" s="204" customFormat="1" x14ac:dyDescent="0.25">
      <c r="A359" s="210" t="s">
        <v>1860</v>
      </c>
      <c r="B359" s="210" t="s">
        <v>427</v>
      </c>
      <c r="C359" s="210" t="s">
        <v>2213</v>
      </c>
      <c r="D359" s="211">
        <v>1.0669999999999999</v>
      </c>
      <c r="E359" s="211">
        <v>618.86</v>
      </c>
      <c r="F359" s="211">
        <v>612</v>
      </c>
      <c r="G359" s="198">
        <v>0</v>
      </c>
      <c r="H359" s="199">
        <v>0</v>
      </c>
      <c r="I359" s="199">
        <v>0</v>
      </c>
      <c r="J359" s="186" t="b">
        <f>IF(ISBLANK(CertifiedCrop[[#This Row],[1. Identifiant interne d’exploitation agricole*]]),"",IF(ISERROR(MATCH(CertifiedCrop[[#This Row],[1. Identifiant interne d’exploitation agricole*]],GroupMember[1. Identifiant interne d’exploitation agricole*],0)),FALSE,TRUE))</f>
        <v>1</v>
      </c>
      <c r="K359" s="186" t="b">
        <f t="array" ref="K359">IF(ISBLANK(CertifiedCrop[[#This Row],[2. Produit agricole certifié*]]),"",IF(ISERROR(MATCH(1,(#REF!=CertifiedCrop[[#This Row],[2. Produit agricole certifié*]])*(#REF!=CertifiedCrop[[#This Row],[3. Variété**]]),0)),FALSE,TRUE))</f>
        <v>0</v>
      </c>
      <c r="L359" s="212" t="str">
        <f t="shared" si="25"/>
        <v/>
      </c>
      <c r="M359" s="212" t="str">
        <f t="shared" si="26"/>
        <v/>
      </c>
      <c r="N359" s="213" t="str">
        <f t="shared" si="27"/>
        <v/>
      </c>
      <c r="O359" s="214">
        <f t="shared" si="28"/>
        <v>580</v>
      </c>
      <c r="P359" s="214">
        <f t="shared" si="29"/>
        <v>573.57075913776953</v>
      </c>
      <c r="Q359" s="187" t="str">
        <f>IFERROR((VLOOKUP(A359,GM_Table,8,FALSE)-SUMIFS(D:D,A:A,A359,B:B,B359,C:C,C359)),"")</f>
        <v/>
      </c>
      <c r="R359" s="187" t="str">
        <f>IFERROR(CONCATENATE(VLOOKUP(A359,GM_Table,12,FALSE)," ",(VLOOKUP(A359,GM_Table,13,FALSE))),"")</f>
        <v/>
      </c>
      <c r="S359" s="203"/>
      <c r="T359" s="203"/>
      <c r="U359" s="203"/>
      <c r="V359" s="203"/>
      <c r="W359" s="203"/>
      <c r="X359" s="203"/>
    </row>
    <row r="360" spans="1:24" s="204" customFormat="1" x14ac:dyDescent="0.25">
      <c r="A360" s="210" t="s">
        <v>1862</v>
      </c>
      <c r="B360" s="210" t="s">
        <v>427</v>
      </c>
      <c r="C360" s="210" t="s">
        <v>2213</v>
      </c>
      <c r="D360" s="211">
        <v>2.0289999999999999</v>
      </c>
      <c r="E360" s="211">
        <v>1176.82</v>
      </c>
      <c r="F360" s="211">
        <v>1175</v>
      </c>
      <c r="G360" s="198">
        <v>0</v>
      </c>
      <c r="H360" s="199">
        <v>0</v>
      </c>
      <c r="I360" s="199">
        <v>0</v>
      </c>
      <c r="J360" s="186" t="b">
        <f>IF(ISBLANK(CertifiedCrop[[#This Row],[1. Identifiant interne d’exploitation agricole*]]),"",IF(ISERROR(MATCH(CertifiedCrop[[#This Row],[1. Identifiant interne d’exploitation agricole*]],GroupMember[1. Identifiant interne d’exploitation agricole*],0)),FALSE,TRUE))</f>
        <v>1</v>
      </c>
      <c r="K360" s="186" t="b">
        <f t="array" ref="K360">IF(ISBLANK(CertifiedCrop[[#This Row],[2. Produit agricole certifié*]]),"",IF(ISERROR(MATCH(1,(#REF!=CertifiedCrop[[#This Row],[2. Produit agricole certifié*]])*(#REF!=CertifiedCrop[[#This Row],[3. Variété**]]),0)),FALSE,TRUE))</f>
        <v>0</v>
      </c>
      <c r="L360" s="212" t="str">
        <f t="shared" si="25"/>
        <v/>
      </c>
      <c r="M360" s="212" t="str">
        <f t="shared" si="26"/>
        <v/>
      </c>
      <c r="N360" s="213" t="str">
        <f t="shared" si="27"/>
        <v/>
      </c>
      <c r="O360" s="214">
        <f t="shared" si="28"/>
        <v>580</v>
      </c>
      <c r="P360" s="214">
        <f t="shared" si="29"/>
        <v>579.10300640709715</v>
      </c>
      <c r="Q360" s="187" t="str">
        <f>IFERROR((VLOOKUP(A360,GM_Table,8,FALSE)-SUMIFS(D:D,A:A,A360,B:B,B360,C:C,C360)),"")</f>
        <v/>
      </c>
      <c r="R360" s="187" t="str">
        <f>IFERROR(CONCATENATE(VLOOKUP(A360,GM_Table,12,FALSE)," ",(VLOOKUP(A360,GM_Table,13,FALSE))),"")</f>
        <v/>
      </c>
      <c r="S360" s="203"/>
      <c r="T360" s="203"/>
      <c r="U360" s="203"/>
      <c r="V360" s="203"/>
      <c r="W360" s="203"/>
      <c r="X360" s="203"/>
    </row>
    <row r="361" spans="1:24" s="204" customFormat="1" x14ac:dyDescent="0.25">
      <c r="A361" s="210" t="s">
        <v>1866</v>
      </c>
      <c r="B361" s="210" t="s">
        <v>427</v>
      </c>
      <c r="C361" s="210" t="s">
        <v>2213</v>
      </c>
      <c r="D361" s="211">
        <v>4.92</v>
      </c>
      <c r="E361" s="211">
        <v>2869.9836</v>
      </c>
      <c r="F361" s="211">
        <v>2865</v>
      </c>
      <c r="G361" s="198">
        <v>0</v>
      </c>
      <c r="H361" s="199">
        <v>0</v>
      </c>
      <c r="I361" s="199">
        <v>0</v>
      </c>
      <c r="J361" s="186" t="b">
        <f>IF(ISBLANK(CertifiedCrop[[#This Row],[1. Identifiant interne d’exploitation agricole*]]),"",IF(ISERROR(MATCH(CertifiedCrop[[#This Row],[1. Identifiant interne d’exploitation agricole*]],GroupMember[1. Identifiant interne d’exploitation agricole*],0)),FALSE,TRUE))</f>
        <v>1</v>
      </c>
      <c r="K361" s="186" t="b">
        <f t="array" ref="K361">IF(ISBLANK(CertifiedCrop[[#This Row],[2. Produit agricole certifié*]]),"",IF(ISERROR(MATCH(1,(#REF!=CertifiedCrop[[#This Row],[2. Produit agricole certifié*]])*(#REF!=CertifiedCrop[[#This Row],[3. Variété**]]),0)),FALSE,TRUE))</f>
        <v>0</v>
      </c>
      <c r="L361" s="212" t="str">
        <f t="shared" si="25"/>
        <v/>
      </c>
      <c r="M361" s="212" t="str">
        <f t="shared" si="26"/>
        <v/>
      </c>
      <c r="N361" s="213" t="str">
        <f t="shared" si="27"/>
        <v/>
      </c>
      <c r="O361" s="214">
        <f t="shared" si="28"/>
        <v>583.33000000000004</v>
      </c>
      <c r="P361" s="214">
        <f t="shared" si="29"/>
        <v>582.31707317073176</v>
      </c>
      <c r="Q361" s="187" t="str">
        <f>IFERROR((VLOOKUP(A361,GM_Table,8,FALSE)-SUMIFS(D:D,A:A,A361,B:B,B361,C:C,C361)),"")</f>
        <v/>
      </c>
      <c r="R361" s="187" t="str">
        <f>IFERROR(CONCATENATE(VLOOKUP(A361,GM_Table,12,FALSE)," ",(VLOOKUP(A361,GM_Table,13,FALSE))),"")</f>
        <v/>
      </c>
      <c r="S361" s="203"/>
      <c r="T361" s="203"/>
      <c r="U361" s="203"/>
      <c r="V361" s="203"/>
      <c r="W361" s="203"/>
      <c r="X361" s="203"/>
    </row>
    <row r="362" spans="1:24" s="204" customFormat="1" x14ac:dyDescent="0.25">
      <c r="A362" s="210" t="s">
        <v>1871</v>
      </c>
      <c r="B362" s="210" t="s">
        <v>427</v>
      </c>
      <c r="C362" s="210" t="s">
        <v>2213</v>
      </c>
      <c r="D362" s="211">
        <v>1.63</v>
      </c>
      <c r="E362" s="211">
        <v>945.4</v>
      </c>
      <c r="F362" s="211">
        <v>941</v>
      </c>
      <c r="G362" s="198">
        <v>0</v>
      </c>
      <c r="H362" s="199">
        <v>0</v>
      </c>
      <c r="I362" s="199">
        <v>0</v>
      </c>
      <c r="J362" s="186" t="b">
        <f>IF(ISBLANK(CertifiedCrop[[#This Row],[1. Identifiant interne d’exploitation agricole*]]),"",IF(ISERROR(MATCH(CertifiedCrop[[#This Row],[1. Identifiant interne d’exploitation agricole*]],GroupMember[1. Identifiant interne d’exploitation agricole*],0)),FALSE,TRUE))</f>
        <v>1</v>
      </c>
      <c r="K362" s="186" t="b">
        <f t="array" ref="K362">IF(ISBLANK(CertifiedCrop[[#This Row],[2. Produit agricole certifié*]]),"",IF(ISERROR(MATCH(1,(#REF!=CertifiedCrop[[#This Row],[2. Produit agricole certifié*]])*(#REF!=CertifiedCrop[[#This Row],[3. Variété**]]),0)),FALSE,TRUE))</f>
        <v>0</v>
      </c>
      <c r="L362" s="212" t="str">
        <f t="shared" si="25"/>
        <v/>
      </c>
      <c r="M362" s="212" t="str">
        <f t="shared" si="26"/>
        <v/>
      </c>
      <c r="N362" s="213" t="str">
        <f t="shared" si="27"/>
        <v/>
      </c>
      <c r="O362" s="214">
        <f t="shared" si="28"/>
        <v>580</v>
      </c>
      <c r="P362" s="214">
        <f t="shared" si="29"/>
        <v>577.30061349693256</v>
      </c>
      <c r="Q362" s="187" t="str">
        <f>IFERROR((VLOOKUP(A362,GM_Table,8,FALSE)-SUMIFS(D:D,A:A,A362,B:B,B362,C:C,C362)),"")</f>
        <v/>
      </c>
      <c r="R362" s="187" t="str">
        <f>IFERROR(CONCATENATE(VLOOKUP(A362,GM_Table,12,FALSE)," ",(VLOOKUP(A362,GM_Table,13,FALSE))),"")</f>
        <v/>
      </c>
      <c r="S362" s="203"/>
      <c r="T362" s="203"/>
      <c r="U362" s="203"/>
      <c r="V362" s="203"/>
      <c r="W362" s="203"/>
      <c r="X362" s="203"/>
    </row>
    <row r="363" spans="1:24" s="204" customFormat="1" x14ac:dyDescent="0.25">
      <c r="A363" s="210" t="s">
        <v>1875</v>
      </c>
      <c r="B363" s="210" t="s">
        <v>427</v>
      </c>
      <c r="C363" s="210" t="s">
        <v>2213</v>
      </c>
      <c r="D363" s="211">
        <v>1.86</v>
      </c>
      <c r="E363" s="211">
        <v>1078.8</v>
      </c>
      <c r="F363" s="211">
        <v>1073</v>
      </c>
      <c r="G363" s="198">
        <v>0</v>
      </c>
      <c r="H363" s="199">
        <v>0</v>
      </c>
      <c r="I363" s="199">
        <v>0</v>
      </c>
      <c r="J363" s="186" t="b">
        <f>IF(ISBLANK(CertifiedCrop[[#This Row],[1. Identifiant interne d’exploitation agricole*]]),"",IF(ISERROR(MATCH(CertifiedCrop[[#This Row],[1. Identifiant interne d’exploitation agricole*]],GroupMember[1. Identifiant interne d’exploitation agricole*],0)),FALSE,TRUE))</f>
        <v>1</v>
      </c>
      <c r="K363" s="186" t="b">
        <f t="array" ref="K363">IF(ISBLANK(CertifiedCrop[[#This Row],[2. Produit agricole certifié*]]),"",IF(ISERROR(MATCH(1,(#REF!=CertifiedCrop[[#This Row],[2. Produit agricole certifié*]])*(#REF!=CertifiedCrop[[#This Row],[3. Variété**]]),0)),FALSE,TRUE))</f>
        <v>0</v>
      </c>
      <c r="L363" s="212" t="str">
        <f t="shared" ref="L363:L426" si="30">IF((F363-G363)&lt;0,"!","")</f>
        <v/>
      </c>
      <c r="M363" s="212" t="str">
        <f t="shared" ref="M363:M426" si="31">IFERROR(IF((F363-G363)/G363&gt;25%,"!",IF((F363-G363)/G363&lt;-25%,"!","")),"")</f>
        <v/>
      </c>
      <c r="N363" s="213" t="str">
        <f t="shared" ref="N363:N426" si="32">IFERROR(IF((G363-H363)/H363&gt;25%,"!",IF((G363-H363)/H363&lt;-25%,"!","")),"")</f>
        <v/>
      </c>
      <c r="O363" s="214">
        <f t="shared" ref="O363:O426" si="33">IFERROR(E363/D363,"")</f>
        <v>580</v>
      </c>
      <c r="P363" s="214">
        <f t="shared" ref="P363:P426" si="34">IFERROR(F363/D363,"")</f>
        <v>576.88172043010752</v>
      </c>
      <c r="Q363" s="187" t="str">
        <f>IFERROR((VLOOKUP(A363,GM_Table,8,FALSE)-SUMIFS(D:D,A:A,A363,B:B,B363,C:C,C363)),"")</f>
        <v/>
      </c>
      <c r="R363" s="187" t="str">
        <f>IFERROR(CONCATENATE(VLOOKUP(A363,GM_Table,12,FALSE)," ",(VLOOKUP(A363,GM_Table,13,FALSE))),"")</f>
        <v/>
      </c>
      <c r="S363" s="203"/>
      <c r="T363" s="203"/>
      <c r="U363" s="203"/>
      <c r="V363" s="203"/>
      <c r="W363" s="203"/>
      <c r="X363" s="203"/>
    </row>
    <row r="364" spans="1:24" s="204" customFormat="1" x14ac:dyDescent="0.25">
      <c r="A364" s="210" t="s">
        <v>1878</v>
      </c>
      <c r="B364" s="210" t="s">
        <v>427</v>
      </c>
      <c r="C364" s="210" t="s">
        <v>2213</v>
      </c>
      <c r="D364" s="211">
        <v>2.57</v>
      </c>
      <c r="E364" s="211">
        <v>1490.6</v>
      </c>
      <c r="F364" s="211">
        <v>1482</v>
      </c>
      <c r="G364" s="198">
        <v>0</v>
      </c>
      <c r="H364" s="199">
        <v>0</v>
      </c>
      <c r="I364" s="199">
        <v>0</v>
      </c>
      <c r="J364" s="186" t="b">
        <f>IF(ISBLANK(CertifiedCrop[[#This Row],[1. Identifiant interne d’exploitation agricole*]]),"",IF(ISERROR(MATCH(CertifiedCrop[[#This Row],[1. Identifiant interne d’exploitation agricole*]],GroupMember[1. Identifiant interne d’exploitation agricole*],0)),FALSE,TRUE))</f>
        <v>1</v>
      </c>
      <c r="K364" s="186" t="b">
        <f t="array" ref="K364">IF(ISBLANK(CertifiedCrop[[#This Row],[2. Produit agricole certifié*]]),"",IF(ISERROR(MATCH(1,(#REF!=CertifiedCrop[[#This Row],[2. Produit agricole certifié*]])*(#REF!=CertifiedCrop[[#This Row],[3. Variété**]]),0)),FALSE,TRUE))</f>
        <v>0</v>
      </c>
      <c r="L364" s="212" t="str">
        <f t="shared" si="30"/>
        <v/>
      </c>
      <c r="M364" s="212" t="str">
        <f t="shared" si="31"/>
        <v/>
      </c>
      <c r="N364" s="213" t="str">
        <f t="shared" si="32"/>
        <v/>
      </c>
      <c r="O364" s="214">
        <f t="shared" si="33"/>
        <v>580</v>
      </c>
      <c r="P364" s="214">
        <f t="shared" si="34"/>
        <v>576.6536964980545</v>
      </c>
      <c r="Q364" s="187" t="str">
        <f>IFERROR((VLOOKUP(A364,GM_Table,8,FALSE)-SUMIFS(D:D,A:A,A364,B:B,B364,C:C,C364)),"")</f>
        <v/>
      </c>
      <c r="R364" s="187" t="str">
        <f>IFERROR(CONCATENATE(VLOOKUP(A364,GM_Table,12,FALSE)," ",(VLOOKUP(A364,GM_Table,13,FALSE))),"")</f>
        <v/>
      </c>
      <c r="S364" s="203"/>
      <c r="T364" s="203"/>
      <c r="U364" s="203"/>
      <c r="V364" s="203"/>
      <c r="W364" s="203"/>
      <c r="X364" s="203"/>
    </row>
    <row r="365" spans="1:24" s="204" customFormat="1" x14ac:dyDescent="0.25">
      <c r="A365" s="210" t="s">
        <v>1882</v>
      </c>
      <c r="B365" s="210" t="s">
        <v>427</v>
      </c>
      <c r="C365" s="210" t="s">
        <v>2213</v>
      </c>
      <c r="D365" s="211">
        <v>1.6</v>
      </c>
      <c r="E365" s="211">
        <v>928</v>
      </c>
      <c r="F365" s="211">
        <v>924</v>
      </c>
      <c r="G365" s="198">
        <v>0</v>
      </c>
      <c r="H365" s="199">
        <v>0</v>
      </c>
      <c r="I365" s="199">
        <v>0</v>
      </c>
      <c r="J365" s="186" t="b">
        <f>IF(ISBLANK(CertifiedCrop[[#This Row],[1. Identifiant interne d’exploitation agricole*]]),"",IF(ISERROR(MATCH(CertifiedCrop[[#This Row],[1. Identifiant interne d’exploitation agricole*]],GroupMember[1. Identifiant interne d’exploitation agricole*],0)),FALSE,TRUE))</f>
        <v>1</v>
      </c>
      <c r="K365" s="186" t="b">
        <f t="array" ref="K365">IF(ISBLANK(CertifiedCrop[[#This Row],[2. Produit agricole certifié*]]),"",IF(ISERROR(MATCH(1,(#REF!=CertifiedCrop[[#This Row],[2. Produit agricole certifié*]])*(#REF!=CertifiedCrop[[#This Row],[3. Variété**]]),0)),FALSE,TRUE))</f>
        <v>0</v>
      </c>
      <c r="L365" s="212" t="str">
        <f t="shared" si="30"/>
        <v/>
      </c>
      <c r="M365" s="212" t="str">
        <f t="shared" si="31"/>
        <v/>
      </c>
      <c r="N365" s="213" t="str">
        <f t="shared" si="32"/>
        <v/>
      </c>
      <c r="O365" s="214">
        <f t="shared" si="33"/>
        <v>580</v>
      </c>
      <c r="P365" s="214">
        <f t="shared" si="34"/>
        <v>577.5</v>
      </c>
      <c r="Q365" s="187" t="str">
        <f>IFERROR((VLOOKUP(A365,GM_Table,8,FALSE)-SUMIFS(D:D,A:A,A365,B:B,B365,C:C,C365)),"")</f>
        <v/>
      </c>
      <c r="R365" s="187" t="str">
        <f>IFERROR(CONCATENATE(VLOOKUP(A365,GM_Table,12,FALSE)," ",(VLOOKUP(A365,GM_Table,13,FALSE))),"")</f>
        <v/>
      </c>
      <c r="S365" s="203"/>
      <c r="T365" s="203"/>
      <c r="U365" s="203"/>
      <c r="V365" s="203"/>
      <c r="W365" s="203"/>
      <c r="X365" s="203"/>
    </row>
    <row r="366" spans="1:24" s="204" customFormat="1" x14ac:dyDescent="0.25">
      <c r="A366" s="210" t="s">
        <v>1886</v>
      </c>
      <c r="B366" s="210" t="s">
        <v>427</v>
      </c>
      <c r="C366" s="210" t="s">
        <v>2213</v>
      </c>
      <c r="D366" s="211">
        <v>1.22</v>
      </c>
      <c r="E366" s="211">
        <v>707.6</v>
      </c>
      <c r="F366" s="211">
        <v>701</v>
      </c>
      <c r="G366" s="198">
        <v>0</v>
      </c>
      <c r="H366" s="199">
        <v>0</v>
      </c>
      <c r="I366" s="199">
        <v>0</v>
      </c>
      <c r="J366" s="186" t="b">
        <f>IF(ISBLANK(CertifiedCrop[[#This Row],[1. Identifiant interne d’exploitation agricole*]]),"",IF(ISERROR(MATCH(CertifiedCrop[[#This Row],[1. Identifiant interne d’exploitation agricole*]],GroupMember[1. Identifiant interne d’exploitation agricole*],0)),FALSE,TRUE))</f>
        <v>1</v>
      </c>
      <c r="K366" s="186" t="b">
        <f t="array" ref="K366">IF(ISBLANK(CertifiedCrop[[#This Row],[2. Produit agricole certifié*]]),"",IF(ISERROR(MATCH(1,(#REF!=CertifiedCrop[[#This Row],[2. Produit agricole certifié*]])*(#REF!=CertifiedCrop[[#This Row],[3. Variété**]]),0)),FALSE,TRUE))</f>
        <v>0</v>
      </c>
      <c r="L366" s="212" t="str">
        <f t="shared" si="30"/>
        <v/>
      </c>
      <c r="M366" s="212" t="str">
        <f t="shared" si="31"/>
        <v/>
      </c>
      <c r="N366" s="213" t="str">
        <f t="shared" si="32"/>
        <v/>
      </c>
      <c r="O366" s="214">
        <f t="shared" si="33"/>
        <v>580</v>
      </c>
      <c r="P366" s="214">
        <f t="shared" si="34"/>
        <v>574.59016393442619</v>
      </c>
      <c r="Q366" s="187" t="str">
        <f>IFERROR((VLOOKUP(A366,GM_Table,8,FALSE)-SUMIFS(D:D,A:A,A366,B:B,B366,C:C,C366)),"")</f>
        <v/>
      </c>
      <c r="R366" s="187" t="str">
        <f>IFERROR(CONCATENATE(VLOOKUP(A366,GM_Table,12,FALSE)," ",(VLOOKUP(A366,GM_Table,13,FALSE))),"")</f>
        <v/>
      </c>
      <c r="S366" s="203"/>
      <c r="T366" s="203"/>
      <c r="U366" s="203"/>
      <c r="V366" s="203"/>
      <c r="W366" s="203"/>
      <c r="X366" s="203"/>
    </row>
    <row r="367" spans="1:24" s="204" customFormat="1" x14ac:dyDescent="0.25">
      <c r="A367" s="210" t="s">
        <v>1889</v>
      </c>
      <c r="B367" s="210" t="s">
        <v>427</v>
      </c>
      <c r="C367" s="210" t="s">
        <v>2213</v>
      </c>
      <c r="D367" s="211">
        <v>7.14</v>
      </c>
      <c r="E367" s="211">
        <v>3974.6237999999994</v>
      </c>
      <c r="F367" s="211">
        <v>3969</v>
      </c>
      <c r="G367" s="198">
        <v>0</v>
      </c>
      <c r="H367" s="199">
        <v>0</v>
      </c>
      <c r="I367" s="199">
        <v>0</v>
      </c>
      <c r="J367" s="186" t="b">
        <f>IF(ISBLANK(CertifiedCrop[[#This Row],[1. Identifiant interne d’exploitation agricole*]]),"",IF(ISERROR(MATCH(CertifiedCrop[[#This Row],[1. Identifiant interne d’exploitation agricole*]],GroupMember[1. Identifiant interne d’exploitation agricole*],0)),FALSE,TRUE))</f>
        <v>1</v>
      </c>
      <c r="K367" s="186" t="b">
        <f t="array" ref="K367">IF(ISBLANK(CertifiedCrop[[#This Row],[2. Produit agricole certifié*]]),"",IF(ISERROR(MATCH(1,(#REF!=CertifiedCrop[[#This Row],[2. Produit agricole certifié*]])*(#REF!=CertifiedCrop[[#This Row],[3. Variété**]]),0)),FALSE,TRUE))</f>
        <v>0</v>
      </c>
      <c r="L367" s="212" t="str">
        <f t="shared" si="30"/>
        <v/>
      </c>
      <c r="M367" s="212" t="str">
        <f t="shared" si="31"/>
        <v/>
      </c>
      <c r="N367" s="213" t="str">
        <f t="shared" si="32"/>
        <v/>
      </c>
      <c r="O367" s="214">
        <f t="shared" si="33"/>
        <v>556.66999999999996</v>
      </c>
      <c r="P367" s="214">
        <f t="shared" si="34"/>
        <v>555.88235294117646</v>
      </c>
      <c r="Q367" s="187" t="str">
        <f>IFERROR((VLOOKUP(A367,GM_Table,8,FALSE)-SUMIFS(D:D,A:A,A367,B:B,B367,C:C,C367)),"")</f>
        <v/>
      </c>
      <c r="R367" s="187" t="str">
        <f>IFERROR(CONCATENATE(VLOOKUP(A367,GM_Table,12,FALSE)," ",(VLOOKUP(A367,GM_Table,13,FALSE))),"")</f>
        <v/>
      </c>
      <c r="S367" s="203"/>
      <c r="T367" s="203"/>
      <c r="U367" s="203"/>
      <c r="V367" s="203"/>
      <c r="W367" s="203"/>
      <c r="X367" s="203"/>
    </row>
    <row r="368" spans="1:24" s="204" customFormat="1" x14ac:dyDescent="0.25">
      <c r="A368" s="210" t="s">
        <v>1893</v>
      </c>
      <c r="B368" s="210" t="s">
        <v>427</v>
      </c>
      <c r="C368" s="210" t="s">
        <v>2213</v>
      </c>
      <c r="D368" s="211">
        <v>2.5499999999999998</v>
      </c>
      <c r="E368" s="211">
        <v>1479</v>
      </c>
      <c r="F368" s="211">
        <v>1458</v>
      </c>
      <c r="G368" s="198">
        <v>0</v>
      </c>
      <c r="H368" s="199">
        <v>0</v>
      </c>
      <c r="I368" s="199">
        <v>0</v>
      </c>
      <c r="J368" s="186" t="b">
        <f>IF(ISBLANK(CertifiedCrop[[#This Row],[1. Identifiant interne d’exploitation agricole*]]),"",IF(ISERROR(MATCH(CertifiedCrop[[#This Row],[1. Identifiant interne d’exploitation agricole*]],GroupMember[1. Identifiant interne d’exploitation agricole*],0)),FALSE,TRUE))</f>
        <v>1</v>
      </c>
      <c r="K368" s="186" t="b">
        <f t="array" ref="K368">IF(ISBLANK(CertifiedCrop[[#This Row],[2. Produit agricole certifié*]]),"",IF(ISERROR(MATCH(1,(#REF!=CertifiedCrop[[#This Row],[2. Produit agricole certifié*]])*(#REF!=CertifiedCrop[[#This Row],[3. Variété**]]),0)),FALSE,TRUE))</f>
        <v>0</v>
      </c>
      <c r="L368" s="212" t="str">
        <f t="shared" si="30"/>
        <v/>
      </c>
      <c r="M368" s="212" t="str">
        <f t="shared" si="31"/>
        <v/>
      </c>
      <c r="N368" s="213" t="str">
        <f t="shared" si="32"/>
        <v/>
      </c>
      <c r="O368" s="214">
        <f t="shared" si="33"/>
        <v>580</v>
      </c>
      <c r="P368" s="214">
        <f t="shared" si="34"/>
        <v>571.76470588235293</v>
      </c>
      <c r="Q368" s="187" t="str">
        <f>IFERROR((VLOOKUP(A368,GM_Table,8,FALSE)-SUMIFS(D:D,A:A,A368,B:B,B368,C:C,C368)),"")</f>
        <v/>
      </c>
      <c r="R368" s="187" t="str">
        <f>IFERROR(CONCATENATE(VLOOKUP(A368,GM_Table,12,FALSE)," ",(VLOOKUP(A368,GM_Table,13,FALSE))),"")</f>
        <v/>
      </c>
      <c r="S368" s="203"/>
      <c r="T368" s="203"/>
      <c r="U368" s="203"/>
      <c r="V368" s="203"/>
      <c r="W368" s="203"/>
      <c r="X368" s="203"/>
    </row>
    <row r="369" spans="1:24" s="204" customFormat="1" x14ac:dyDescent="0.25">
      <c r="A369" s="210" t="s">
        <v>1895</v>
      </c>
      <c r="B369" s="210" t="s">
        <v>427</v>
      </c>
      <c r="C369" s="210" t="s">
        <v>2213</v>
      </c>
      <c r="D369" s="211">
        <v>3.31</v>
      </c>
      <c r="E369" s="211">
        <v>1919.8</v>
      </c>
      <c r="F369" s="211">
        <v>1915</v>
      </c>
      <c r="G369" s="198">
        <v>0</v>
      </c>
      <c r="H369" s="199">
        <v>0</v>
      </c>
      <c r="I369" s="199">
        <v>0</v>
      </c>
      <c r="J369" s="186" t="b">
        <f>IF(ISBLANK(CertifiedCrop[[#This Row],[1. Identifiant interne d’exploitation agricole*]]),"",IF(ISERROR(MATCH(CertifiedCrop[[#This Row],[1. Identifiant interne d’exploitation agricole*]],GroupMember[1. Identifiant interne d’exploitation agricole*],0)),FALSE,TRUE))</f>
        <v>1</v>
      </c>
      <c r="K369" s="186" t="b">
        <f t="array" ref="K369">IF(ISBLANK(CertifiedCrop[[#This Row],[2. Produit agricole certifié*]]),"",IF(ISERROR(MATCH(1,(#REF!=CertifiedCrop[[#This Row],[2. Produit agricole certifié*]])*(#REF!=CertifiedCrop[[#This Row],[3. Variété**]]),0)),FALSE,TRUE))</f>
        <v>0</v>
      </c>
      <c r="L369" s="212" t="str">
        <f t="shared" si="30"/>
        <v/>
      </c>
      <c r="M369" s="212" t="str">
        <f t="shared" si="31"/>
        <v/>
      </c>
      <c r="N369" s="213" t="str">
        <f t="shared" si="32"/>
        <v/>
      </c>
      <c r="O369" s="214">
        <f t="shared" si="33"/>
        <v>580</v>
      </c>
      <c r="P369" s="214">
        <f t="shared" si="34"/>
        <v>578.54984894259815</v>
      </c>
      <c r="Q369" s="187" t="str">
        <f>IFERROR((VLOOKUP(A369,GM_Table,8,FALSE)-SUMIFS(D:D,A:A,A369,B:B,B369,C:C,C369)),"")</f>
        <v/>
      </c>
      <c r="R369" s="187" t="str">
        <f>IFERROR(CONCATENATE(VLOOKUP(A369,GM_Table,12,FALSE)," ",(VLOOKUP(A369,GM_Table,13,FALSE))),"")</f>
        <v/>
      </c>
      <c r="S369" s="203"/>
      <c r="T369" s="203"/>
      <c r="U369" s="203"/>
      <c r="V369" s="203"/>
      <c r="W369" s="203"/>
      <c r="X369" s="203"/>
    </row>
    <row r="370" spans="1:24" s="204" customFormat="1" x14ac:dyDescent="0.25">
      <c r="A370" s="210" t="s">
        <v>1899</v>
      </c>
      <c r="B370" s="210" t="s">
        <v>427</v>
      </c>
      <c r="C370" s="210" t="s">
        <v>2213</v>
      </c>
      <c r="D370" s="211">
        <v>3.53</v>
      </c>
      <c r="E370" s="211">
        <v>2047.3999999999999</v>
      </c>
      <c r="F370" s="211">
        <v>2041</v>
      </c>
      <c r="G370" s="198">
        <v>0</v>
      </c>
      <c r="H370" s="199">
        <v>0</v>
      </c>
      <c r="I370" s="199">
        <v>0</v>
      </c>
      <c r="J370" s="186" t="b">
        <f>IF(ISBLANK(CertifiedCrop[[#This Row],[1. Identifiant interne d’exploitation agricole*]]),"",IF(ISERROR(MATCH(CertifiedCrop[[#This Row],[1. Identifiant interne d’exploitation agricole*]],GroupMember[1. Identifiant interne d’exploitation agricole*],0)),FALSE,TRUE))</f>
        <v>1</v>
      </c>
      <c r="K370" s="186" t="b">
        <f t="array" ref="K370">IF(ISBLANK(CertifiedCrop[[#This Row],[2. Produit agricole certifié*]]),"",IF(ISERROR(MATCH(1,(#REF!=CertifiedCrop[[#This Row],[2. Produit agricole certifié*]])*(#REF!=CertifiedCrop[[#This Row],[3. Variété**]]),0)),FALSE,TRUE))</f>
        <v>0</v>
      </c>
      <c r="L370" s="212" t="str">
        <f t="shared" si="30"/>
        <v/>
      </c>
      <c r="M370" s="212" t="str">
        <f t="shared" si="31"/>
        <v/>
      </c>
      <c r="N370" s="213" t="str">
        <f t="shared" si="32"/>
        <v/>
      </c>
      <c r="O370" s="214">
        <f t="shared" si="33"/>
        <v>580</v>
      </c>
      <c r="P370" s="214">
        <f t="shared" si="34"/>
        <v>578.18696883852692</v>
      </c>
      <c r="Q370" s="187" t="str">
        <f>IFERROR((VLOOKUP(A370,GM_Table,8,FALSE)-SUMIFS(D:D,A:A,A370,B:B,B370,C:C,C370)),"")</f>
        <v/>
      </c>
      <c r="R370" s="187" t="str">
        <f>IFERROR(CONCATENATE(VLOOKUP(A370,GM_Table,12,FALSE)," ",(VLOOKUP(A370,GM_Table,13,FALSE))),"")</f>
        <v/>
      </c>
      <c r="S370" s="203"/>
      <c r="T370" s="203"/>
      <c r="U370" s="203"/>
      <c r="V370" s="203"/>
      <c r="W370" s="203"/>
      <c r="X370" s="203"/>
    </row>
    <row r="371" spans="1:24" s="204" customFormat="1" x14ac:dyDescent="0.25">
      <c r="A371" s="210" t="s">
        <v>1904</v>
      </c>
      <c r="B371" s="210" t="s">
        <v>427</v>
      </c>
      <c r="C371" s="210" t="s">
        <v>2213</v>
      </c>
      <c r="D371" s="211">
        <v>5.27</v>
      </c>
      <c r="E371" s="211">
        <v>3012.7008999999994</v>
      </c>
      <c r="F371" s="211">
        <v>3005</v>
      </c>
      <c r="G371" s="198">
        <v>0</v>
      </c>
      <c r="H371" s="199">
        <v>0</v>
      </c>
      <c r="I371" s="199">
        <v>0</v>
      </c>
      <c r="J371" s="186" t="b">
        <f>IF(ISBLANK(CertifiedCrop[[#This Row],[1. Identifiant interne d’exploitation agricole*]]),"",IF(ISERROR(MATCH(CertifiedCrop[[#This Row],[1. Identifiant interne d’exploitation agricole*]],GroupMember[1. Identifiant interne d’exploitation agricole*],0)),FALSE,TRUE))</f>
        <v>1</v>
      </c>
      <c r="K371" s="186" t="b">
        <f t="array" ref="K371">IF(ISBLANK(CertifiedCrop[[#This Row],[2. Produit agricole certifié*]]),"",IF(ISERROR(MATCH(1,(#REF!=CertifiedCrop[[#This Row],[2. Produit agricole certifié*]])*(#REF!=CertifiedCrop[[#This Row],[3. Variété**]]),0)),FALSE,TRUE))</f>
        <v>0</v>
      </c>
      <c r="L371" s="212" t="str">
        <f t="shared" si="30"/>
        <v/>
      </c>
      <c r="M371" s="212" t="str">
        <f t="shared" si="31"/>
        <v/>
      </c>
      <c r="N371" s="213" t="str">
        <f t="shared" si="32"/>
        <v/>
      </c>
      <c r="O371" s="214">
        <f t="shared" si="33"/>
        <v>571.66999999999996</v>
      </c>
      <c r="P371" s="214">
        <f t="shared" si="34"/>
        <v>570.20872865275146</v>
      </c>
      <c r="Q371" s="187" t="str">
        <f>IFERROR((VLOOKUP(A371,GM_Table,8,FALSE)-SUMIFS(D:D,A:A,A371,B:B,B371,C:C,C371)),"")</f>
        <v/>
      </c>
      <c r="R371" s="187" t="str">
        <f>IFERROR(CONCATENATE(VLOOKUP(A371,GM_Table,12,FALSE)," ",(VLOOKUP(A371,GM_Table,13,FALSE))),"")</f>
        <v/>
      </c>
      <c r="S371" s="203"/>
      <c r="T371" s="203"/>
      <c r="U371" s="203"/>
      <c r="V371" s="203"/>
      <c r="W371" s="203"/>
      <c r="X371" s="203"/>
    </row>
    <row r="372" spans="1:24" s="204" customFormat="1" x14ac:dyDescent="0.25">
      <c r="A372" s="210" t="s">
        <v>1907</v>
      </c>
      <c r="B372" s="210" t="s">
        <v>427</v>
      </c>
      <c r="C372" s="210" t="s">
        <v>2213</v>
      </c>
      <c r="D372" s="211">
        <v>5.72</v>
      </c>
      <c r="E372" s="211">
        <v>3317.6</v>
      </c>
      <c r="F372" s="211">
        <v>3310</v>
      </c>
      <c r="G372" s="198">
        <v>0</v>
      </c>
      <c r="H372" s="199">
        <v>0</v>
      </c>
      <c r="I372" s="199">
        <v>0</v>
      </c>
      <c r="J372" s="186" t="b">
        <f>IF(ISBLANK(CertifiedCrop[[#This Row],[1. Identifiant interne d’exploitation agricole*]]),"",IF(ISERROR(MATCH(CertifiedCrop[[#This Row],[1. Identifiant interne d’exploitation agricole*]],GroupMember[1. Identifiant interne d’exploitation agricole*],0)),FALSE,TRUE))</f>
        <v>1</v>
      </c>
      <c r="K372" s="186" t="b">
        <f t="array" ref="K372">IF(ISBLANK(CertifiedCrop[[#This Row],[2. Produit agricole certifié*]]),"",IF(ISERROR(MATCH(1,(#REF!=CertifiedCrop[[#This Row],[2. Produit agricole certifié*]])*(#REF!=CertifiedCrop[[#This Row],[3. Variété**]]),0)),FALSE,TRUE))</f>
        <v>0</v>
      </c>
      <c r="L372" s="212" t="str">
        <f t="shared" si="30"/>
        <v/>
      </c>
      <c r="M372" s="212" t="str">
        <f t="shared" si="31"/>
        <v/>
      </c>
      <c r="N372" s="213" t="str">
        <f t="shared" si="32"/>
        <v/>
      </c>
      <c r="O372" s="214">
        <f t="shared" si="33"/>
        <v>580</v>
      </c>
      <c r="P372" s="214">
        <f t="shared" si="34"/>
        <v>578.67132867132875</v>
      </c>
      <c r="Q372" s="187" t="str">
        <f>IFERROR((VLOOKUP(A372,GM_Table,8,FALSE)-SUMIFS(D:D,A:A,A372,B:B,B372,C:C,C372)),"")</f>
        <v/>
      </c>
      <c r="R372" s="187" t="str">
        <f>IFERROR(CONCATENATE(VLOOKUP(A372,GM_Table,12,FALSE)," ",(VLOOKUP(A372,GM_Table,13,FALSE))),"")</f>
        <v/>
      </c>
      <c r="S372" s="203"/>
      <c r="T372" s="203"/>
      <c r="U372" s="203"/>
      <c r="V372" s="203"/>
      <c r="W372" s="203"/>
      <c r="X372" s="203"/>
    </row>
    <row r="373" spans="1:24" s="204" customFormat="1" x14ac:dyDescent="0.25">
      <c r="A373" s="210" t="s">
        <v>1911</v>
      </c>
      <c r="B373" s="210" t="s">
        <v>427</v>
      </c>
      <c r="C373" s="210" t="s">
        <v>2213</v>
      </c>
      <c r="D373" s="211">
        <v>4.0819999999999999</v>
      </c>
      <c r="E373" s="211">
        <v>2367.56</v>
      </c>
      <c r="F373" s="211">
        <v>2356</v>
      </c>
      <c r="G373" s="198">
        <v>0</v>
      </c>
      <c r="H373" s="199">
        <v>0</v>
      </c>
      <c r="I373" s="199">
        <v>0</v>
      </c>
      <c r="J373" s="186" t="b">
        <f>IF(ISBLANK(CertifiedCrop[[#This Row],[1. Identifiant interne d’exploitation agricole*]]),"",IF(ISERROR(MATCH(CertifiedCrop[[#This Row],[1. Identifiant interne d’exploitation agricole*]],GroupMember[1. Identifiant interne d’exploitation agricole*],0)),FALSE,TRUE))</f>
        <v>1</v>
      </c>
      <c r="K373" s="186" t="b">
        <f t="array" ref="K373">IF(ISBLANK(CertifiedCrop[[#This Row],[2. Produit agricole certifié*]]),"",IF(ISERROR(MATCH(1,(#REF!=CertifiedCrop[[#This Row],[2. Produit agricole certifié*]])*(#REF!=CertifiedCrop[[#This Row],[3. Variété**]]),0)),FALSE,TRUE))</f>
        <v>0</v>
      </c>
      <c r="L373" s="212" t="str">
        <f t="shared" si="30"/>
        <v/>
      </c>
      <c r="M373" s="212" t="str">
        <f t="shared" si="31"/>
        <v/>
      </c>
      <c r="N373" s="213" t="str">
        <f t="shared" si="32"/>
        <v/>
      </c>
      <c r="O373" s="214">
        <f t="shared" si="33"/>
        <v>580</v>
      </c>
      <c r="P373" s="214">
        <f t="shared" si="34"/>
        <v>577.16805487506122</v>
      </c>
      <c r="Q373" s="187" t="str">
        <f>IFERROR((VLOOKUP(A373,GM_Table,8,FALSE)-SUMIFS(D:D,A:A,A373,B:B,B373,C:C,C373)),"")</f>
        <v/>
      </c>
      <c r="R373" s="187" t="str">
        <f>IFERROR(CONCATENATE(VLOOKUP(A373,GM_Table,12,FALSE)," ",(VLOOKUP(A373,GM_Table,13,FALSE))),"")</f>
        <v/>
      </c>
      <c r="S373" s="203"/>
      <c r="T373" s="203"/>
      <c r="U373" s="203"/>
      <c r="V373" s="203"/>
      <c r="W373" s="203"/>
      <c r="X373" s="203"/>
    </row>
    <row r="374" spans="1:24" s="204" customFormat="1" x14ac:dyDescent="0.25">
      <c r="A374" s="210" t="s">
        <v>1915</v>
      </c>
      <c r="B374" s="210" t="s">
        <v>427</v>
      </c>
      <c r="C374" s="210" t="s">
        <v>2213</v>
      </c>
      <c r="D374" s="211">
        <v>5.32</v>
      </c>
      <c r="E374" s="211">
        <v>3085.6000000000004</v>
      </c>
      <c r="F374" s="211">
        <v>3080</v>
      </c>
      <c r="G374" s="198">
        <v>0</v>
      </c>
      <c r="H374" s="199">
        <v>0</v>
      </c>
      <c r="I374" s="199">
        <v>0</v>
      </c>
      <c r="J374" s="186" t="b">
        <f>IF(ISBLANK(CertifiedCrop[[#This Row],[1. Identifiant interne d’exploitation agricole*]]),"",IF(ISERROR(MATCH(CertifiedCrop[[#This Row],[1. Identifiant interne d’exploitation agricole*]],GroupMember[1. Identifiant interne d’exploitation agricole*],0)),FALSE,TRUE))</f>
        <v>1</v>
      </c>
      <c r="K374" s="186" t="b">
        <f t="array" ref="K374">IF(ISBLANK(CertifiedCrop[[#This Row],[2. Produit agricole certifié*]]),"",IF(ISERROR(MATCH(1,(#REF!=CertifiedCrop[[#This Row],[2. Produit agricole certifié*]])*(#REF!=CertifiedCrop[[#This Row],[3. Variété**]]),0)),FALSE,TRUE))</f>
        <v>0</v>
      </c>
      <c r="L374" s="212" t="str">
        <f t="shared" si="30"/>
        <v/>
      </c>
      <c r="M374" s="212" t="str">
        <f t="shared" si="31"/>
        <v/>
      </c>
      <c r="N374" s="213" t="str">
        <f t="shared" si="32"/>
        <v/>
      </c>
      <c r="O374" s="214">
        <f t="shared" si="33"/>
        <v>580</v>
      </c>
      <c r="P374" s="214">
        <f t="shared" si="34"/>
        <v>578.9473684210526</v>
      </c>
      <c r="Q374" s="187" t="str">
        <f>IFERROR((VLOOKUP(A374,GM_Table,8,FALSE)-SUMIFS(D:D,A:A,A374,B:B,B374,C:C,C374)),"")</f>
        <v/>
      </c>
      <c r="R374" s="187" t="str">
        <f>IFERROR(CONCATENATE(VLOOKUP(A374,GM_Table,12,FALSE)," ",(VLOOKUP(A374,GM_Table,13,FALSE))),"")</f>
        <v/>
      </c>
      <c r="S374" s="203"/>
      <c r="T374" s="203"/>
      <c r="U374" s="203"/>
      <c r="V374" s="203"/>
      <c r="W374" s="203"/>
      <c r="X374" s="203"/>
    </row>
    <row r="375" spans="1:24" s="204" customFormat="1" x14ac:dyDescent="0.25">
      <c r="A375" s="210" t="s">
        <v>1919</v>
      </c>
      <c r="B375" s="210" t="s">
        <v>427</v>
      </c>
      <c r="C375" s="210" t="s">
        <v>2213</v>
      </c>
      <c r="D375" s="211">
        <v>2.4</v>
      </c>
      <c r="E375" s="211">
        <v>1392</v>
      </c>
      <c r="F375" s="211">
        <v>1378</v>
      </c>
      <c r="G375" s="198">
        <v>0</v>
      </c>
      <c r="H375" s="199">
        <v>0</v>
      </c>
      <c r="I375" s="199">
        <v>0</v>
      </c>
      <c r="J375" s="186" t="b">
        <f>IF(ISBLANK(CertifiedCrop[[#This Row],[1. Identifiant interne d’exploitation agricole*]]),"",IF(ISERROR(MATCH(CertifiedCrop[[#This Row],[1. Identifiant interne d’exploitation agricole*]],GroupMember[1. Identifiant interne d’exploitation agricole*],0)),FALSE,TRUE))</f>
        <v>1</v>
      </c>
      <c r="K375" s="186" t="b">
        <f t="array" ref="K375">IF(ISBLANK(CertifiedCrop[[#This Row],[2. Produit agricole certifié*]]),"",IF(ISERROR(MATCH(1,(#REF!=CertifiedCrop[[#This Row],[2. Produit agricole certifié*]])*(#REF!=CertifiedCrop[[#This Row],[3. Variété**]]),0)),FALSE,TRUE))</f>
        <v>0</v>
      </c>
      <c r="L375" s="212" t="str">
        <f t="shared" si="30"/>
        <v/>
      </c>
      <c r="M375" s="212" t="str">
        <f t="shared" si="31"/>
        <v/>
      </c>
      <c r="N375" s="213" t="str">
        <f t="shared" si="32"/>
        <v/>
      </c>
      <c r="O375" s="214">
        <f t="shared" si="33"/>
        <v>580</v>
      </c>
      <c r="P375" s="214">
        <f t="shared" si="34"/>
        <v>574.16666666666674</v>
      </c>
      <c r="Q375" s="187" t="str">
        <f>IFERROR((VLOOKUP(A375,GM_Table,8,FALSE)-SUMIFS(D:D,A:A,A375,B:B,B375,C:C,C375)),"")</f>
        <v/>
      </c>
      <c r="R375" s="187" t="str">
        <f>IFERROR(CONCATENATE(VLOOKUP(A375,GM_Table,12,FALSE)," ",(VLOOKUP(A375,GM_Table,13,FALSE))),"")</f>
        <v/>
      </c>
      <c r="S375" s="203"/>
      <c r="T375" s="203"/>
      <c r="U375" s="203"/>
      <c r="V375" s="203"/>
      <c r="W375" s="203"/>
      <c r="X375" s="203"/>
    </row>
    <row r="376" spans="1:24" s="204" customFormat="1" x14ac:dyDescent="0.25">
      <c r="A376" s="210" t="s">
        <v>1922</v>
      </c>
      <c r="B376" s="210" t="s">
        <v>427</v>
      </c>
      <c r="C376" s="210" t="s">
        <v>2213</v>
      </c>
      <c r="D376" s="211">
        <v>3.12</v>
      </c>
      <c r="E376" s="211">
        <v>1809.6000000000001</v>
      </c>
      <c r="F376" s="211">
        <v>1802</v>
      </c>
      <c r="G376" s="198">
        <v>0</v>
      </c>
      <c r="H376" s="199">
        <v>0</v>
      </c>
      <c r="I376" s="199">
        <v>0</v>
      </c>
      <c r="J376" s="186" t="b">
        <f>IF(ISBLANK(CertifiedCrop[[#This Row],[1. Identifiant interne d’exploitation agricole*]]),"",IF(ISERROR(MATCH(CertifiedCrop[[#This Row],[1. Identifiant interne d’exploitation agricole*]],GroupMember[1. Identifiant interne d’exploitation agricole*],0)),FALSE,TRUE))</f>
        <v>1</v>
      </c>
      <c r="K376" s="186" t="b">
        <f t="array" ref="K376">IF(ISBLANK(CertifiedCrop[[#This Row],[2. Produit agricole certifié*]]),"",IF(ISERROR(MATCH(1,(#REF!=CertifiedCrop[[#This Row],[2. Produit agricole certifié*]])*(#REF!=CertifiedCrop[[#This Row],[3. Variété**]]),0)),FALSE,TRUE))</f>
        <v>0</v>
      </c>
      <c r="L376" s="212" t="str">
        <f t="shared" si="30"/>
        <v/>
      </c>
      <c r="M376" s="212" t="str">
        <f t="shared" si="31"/>
        <v/>
      </c>
      <c r="N376" s="213" t="str">
        <f t="shared" si="32"/>
        <v/>
      </c>
      <c r="O376" s="214">
        <f t="shared" si="33"/>
        <v>580</v>
      </c>
      <c r="P376" s="214">
        <f t="shared" si="34"/>
        <v>577.56410256410254</v>
      </c>
      <c r="Q376" s="187" t="str">
        <f>IFERROR((VLOOKUP(A376,GM_Table,8,FALSE)-SUMIFS(D:D,A:A,A376,B:B,B376,C:C,C376)),"")</f>
        <v/>
      </c>
      <c r="R376" s="187" t="str">
        <f>IFERROR(CONCATENATE(VLOOKUP(A376,GM_Table,12,FALSE)," ",(VLOOKUP(A376,GM_Table,13,FALSE))),"")</f>
        <v/>
      </c>
      <c r="S376" s="203"/>
      <c r="T376" s="203"/>
      <c r="U376" s="203"/>
      <c r="V376" s="203"/>
      <c r="W376" s="203"/>
      <c r="X376" s="203"/>
    </row>
    <row r="377" spans="1:24" s="204" customFormat="1" x14ac:dyDescent="0.25">
      <c r="A377" s="210" t="s">
        <v>1926</v>
      </c>
      <c r="B377" s="210" t="s">
        <v>427</v>
      </c>
      <c r="C377" s="210" t="s">
        <v>2213</v>
      </c>
      <c r="D377" s="211">
        <v>1.21</v>
      </c>
      <c r="E377" s="211">
        <v>701.8</v>
      </c>
      <c r="F377" s="211">
        <v>700</v>
      </c>
      <c r="G377" s="198">
        <v>0</v>
      </c>
      <c r="H377" s="199">
        <v>0</v>
      </c>
      <c r="I377" s="199">
        <v>0</v>
      </c>
      <c r="J377" s="186" t="b">
        <f>IF(ISBLANK(CertifiedCrop[[#This Row],[1. Identifiant interne d’exploitation agricole*]]),"",IF(ISERROR(MATCH(CertifiedCrop[[#This Row],[1. Identifiant interne d’exploitation agricole*]],GroupMember[1. Identifiant interne d’exploitation agricole*],0)),FALSE,TRUE))</f>
        <v>1</v>
      </c>
      <c r="K377" s="186" t="b">
        <f t="array" ref="K377">IF(ISBLANK(CertifiedCrop[[#This Row],[2. Produit agricole certifié*]]),"",IF(ISERROR(MATCH(1,(#REF!=CertifiedCrop[[#This Row],[2. Produit agricole certifié*]])*(#REF!=CertifiedCrop[[#This Row],[3. Variété**]]),0)),FALSE,TRUE))</f>
        <v>0</v>
      </c>
      <c r="L377" s="212" t="str">
        <f t="shared" si="30"/>
        <v/>
      </c>
      <c r="M377" s="212" t="str">
        <f t="shared" si="31"/>
        <v/>
      </c>
      <c r="N377" s="213" t="str">
        <f t="shared" si="32"/>
        <v/>
      </c>
      <c r="O377" s="214">
        <f t="shared" si="33"/>
        <v>580</v>
      </c>
      <c r="P377" s="214">
        <f t="shared" si="34"/>
        <v>578.51239669421489</v>
      </c>
      <c r="Q377" s="187" t="str">
        <f>IFERROR((VLOOKUP(A377,GM_Table,8,FALSE)-SUMIFS(D:D,A:A,A377,B:B,B377,C:C,C377)),"")</f>
        <v/>
      </c>
      <c r="R377" s="187" t="str">
        <f>IFERROR(CONCATENATE(VLOOKUP(A377,GM_Table,12,FALSE)," ",(VLOOKUP(A377,GM_Table,13,FALSE))),"")</f>
        <v/>
      </c>
      <c r="S377" s="203"/>
      <c r="T377" s="203"/>
      <c r="U377" s="203"/>
      <c r="V377" s="203"/>
      <c r="W377" s="203"/>
      <c r="X377" s="203"/>
    </row>
    <row r="378" spans="1:24" s="204" customFormat="1" x14ac:dyDescent="0.25">
      <c r="A378" s="210" t="s">
        <v>1929</v>
      </c>
      <c r="B378" s="210" t="s">
        <v>427</v>
      </c>
      <c r="C378" s="210" t="s">
        <v>2213</v>
      </c>
      <c r="D378" s="211">
        <v>1.93</v>
      </c>
      <c r="E378" s="211">
        <v>1119.3999999999999</v>
      </c>
      <c r="F378" s="211">
        <v>1105</v>
      </c>
      <c r="G378" s="198">
        <v>0</v>
      </c>
      <c r="H378" s="199">
        <v>0</v>
      </c>
      <c r="I378" s="199">
        <v>0</v>
      </c>
      <c r="J378" s="186" t="b">
        <f>IF(ISBLANK(CertifiedCrop[[#This Row],[1. Identifiant interne d’exploitation agricole*]]),"",IF(ISERROR(MATCH(CertifiedCrop[[#This Row],[1. Identifiant interne d’exploitation agricole*]],GroupMember[1. Identifiant interne d’exploitation agricole*],0)),FALSE,TRUE))</f>
        <v>1</v>
      </c>
      <c r="K378" s="186" t="b">
        <f t="array" ref="K378">IF(ISBLANK(CertifiedCrop[[#This Row],[2. Produit agricole certifié*]]),"",IF(ISERROR(MATCH(1,(#REF!=CertifiedCrop[[#This Row],[2. Produit agricole certifié*]])*(#REF!=CertifiedCrop[[#This Row],[3. Variété**]]),0)),FALSE,TRUE))</f>
        <v>0</v>
      </c>
      <c r="L378" s="212" t="str">
        <f t="shared" si="30"/>
        <v/>
      </c>
      <c r="M378" s="212" t="str">
        <f t="shared" si="31"/>
        <v/>
      </c>
      <c r="N378" s="213" t="str">
        <f t="shared" si="32"/>
        <v/>
      </c>
      <c r="O378" s="214">
        <f t="shared" si="33"/>
        <v>580</v>
      </c>
      <c r="P378" s="214">
        <f t="shared" si="34"/>
        <v>572.53886010362692</v>
      </c>
      <c r="Q378" s="187" t="str">
        <f>IFERROR((VLOOKUP(A378,GM_Table,8,FALSE)-SUMIFS(D:D,A:A,A378,B:B,B378,C:C,C378)),"")</f>
        <v/>
      </c>
      <c r="R378" s="187" t="str">
        <f>IFERROR(CONCATENATE(VLOOKUP(A378,GM_Table,12,FALSE)," ",(VLOOKUP(A378,GM_Table,13,FALSE))),"")</f>
        <v/>
      </c>
      <c r="S378" s="203"/>
      <c r="T378" s="203"/>
      <c r="U378" s="203"/>
      <c r="V378" s="203"/>
      <c r="W378" s="203"/>
      <c r="X378" s="203"/>
    </row>
    <row r="379" spans="1:24" s="204" customFormat="1" x14ac:dyDescent="0.25">
      <c r="A379" s="210" t="s">
        <v>1931</v>
      </c>
      <c r="B379" s="210" t="s">
        <v>427</v>
      </c>
      <c r="C379" s="210" t="s">
        <v>2213</v>
      </c>
      <c r="D379" s="211">
        <v>2.0699999999999998</v>
      </c>
      <c r="E379" s="211">
        <v>1200.5999999999999</v>
      </c>
      <c r="F379" s="211">
        <v>1195</v>
      </c>
      <c r="G379" s="198">
        <v>0</v>
      </c>
      <c r="H379" s="199">
        <v>0</v>
      </c>
      <c r="I379" s="199">
        <v>0</v>
      </c>
      <c r="J379" s="186" t="b">
        <f>IF(ISBLANK(CertifiedCrop[[#This Row],[1. Identifiant interne d’exploitation agricole*]]),"",IF(ISERROR(MATCH(CertifiedCrop[[#This Row],[1. Identifiant interne d’exploitation agricole*]],GroupMember[1. Identifiant interne d’exploitation agricole*],0)),FALSE,TRUE))</f>
        <v>1</v>
      </c>
      <c r="K379" s="186" t="b">
        <f t="array" ref="K379">IF(ISBLANK(CertifiedCrop[[#This Row],[2. Produit agricole certifié*]]),"",IF(ISERROR(MATCH(1,(#REF!=CertifiedCrop[[#This Row],[2. Produit agricole certifié*]])*(#REF!=CertifiedCrop[[#This Row],[3. Variété**]]),0)),FALSE,TRUE))</f>
        <v>0</v>
      </c>
      <c r="L379" s="212" t="str">
        <f t="shared" si="30"/>
        <v/>
      </c>
      <c r="M379" s="212" t="str">
        <f t="shared" si="31"/>
        <v/>
      </c>
      <c r="N379" s="213" t="str">
        <f t="shared" si="32"/>
        <v/>
      </c>
      <c r="O379" s="214">
        <f t="shared" si="33"/>
        <v>580</v>
      </c>
      <c r="P379" s="214">
        <f t="shared" si="34"/>
        <v>577.29468599033817</v>
      </c>
      <c r="Q379" s="187" t="str">
        <f>IFERROR((VLOOKUP(A379,GM_Table,8,FALSE)-SUMIFS(D:D,A:A,A379,B:B,B379,C:C,C379)),"")</f>
        <v/>
      </c>
      <c r="R379" s="187" t="str">
        <f>IFERROR(CONCATENATE(VLOOKUP(A379,GM_Table,12,FALSE)," ",(VLOOKUP(A379,GM_Table,13,FALSE))),"")</f>
        <v/>
      </c>
      <c r="S379" s="203"/>
      <c r="T379" s="203"/>
      <c r="U379" s="203"/>
      <c r="V379" s="203"/>
      <c r="W379" s="203"/>
      <c r="X379" s="203"/>
    </row>
    <row r="380" spans="1:24" s="204" customFormat="1" x14ac:dyDescent="0.25">
      <c r="A380" s="210" t="s">
        <v>1935</v>
      </c>
      <c r="B380" s="210" t="s">
        <v>427</v>
      </c>
      <c r="C380" s="210" t="s">
        <v>2213</v>
      </c>
      <c r="D380" s="211">
        <v>2.95</v>
      </c>
      <c r="E380" s="211">
        <v>1711</v>
      </c>
      <c r="F380" s="211">
        <v>1705</v>
      </c>
      <c r="G380" s="198">
        <v>0</v>
      </c>
      <c r="H380" s="199">
        <v>0</v>
      </c>
      <c r="I380" s="199">
        <v>0</v>
      </c>
      <c r="J380" s="186" t="b">
        <f>IF(ISBLANK(CertifiedCrop[[#This Row],[1. Identifiant interne d’exploitation agricole*]]),"",IF(ISERROR(MATCH(CertifiedCrop[[#This Row],[1. Identifiant interne d’exploitation agricole*]],GroupMember[1. Identifiant interne d’exploitation agricole*],0)),FALSE,TRUE))</f>
        <v>1</v>
      </c>
      <c r="K380" s="186" t="b">
        <f t="array" ref="K380">IF(ISBLANK(CertifiedCrop[[#This Row],[2. Produit agricole certifié*]]),"",IF(ISERROR(MATCH(1,(#REF!=CertifiedCrop[[#This Row],[2. Produit agricole certifié*]])*(#REF!=CertifiedCrop[[#This Row],[3. Variété**]]),0)),FALSE,TRUE))</f>
        <v>0</v>
      </c>
      <c r="L380" s="212" t="str">
        <f t="shared" si="30"/>
        <v/>
      </c>
      <c r="M380" s="212" t="str">
        <f t="shared" si="31"/>
        <v/>
      </c>
      <c r="N380" s="213" t="str">
        <f t="shared" si="32"/>
        <v/>
      </c>
      <c r="O380" s="214">
        <f t="shared" si="33"/>
        <v>580</v>
      </c>
      <c r="P380" s="214">
        <f t="shared" si="34"/>
        <v>577.96610169491521</v>
      </c>
      <c r="Q380" s="187" t="str">
        <f>IFERROR((VLOOKUP(A380,GM_Table,8,FALSE)-SUMIFS(D:D,A:A,A380,B:B,B380,C:C,C380)),"")</f>
        <v/>
      </c>
      <c r="R380" s="187" t="str">
        <f>IFERROR(CONCATENATE(VLOOKUP(A380,GM_Table,12,FALSE)," ",(VLOOKUP(A380,GM_Table,13,FALSE))),"")</f>
        <v/>
      </c>
      <c r="S380" s="203"/>
      <c r="T380" s="203"/>
      <c r="U380" s="203"/>
      <c r="V380" s="203"/>
      <c r="W380" s="203"/>
      <c r="X380" s="203"/>
    </row>
    <row r="381" spans="1:24" s="204" customFormat="1" x14ac:dyDescent="0.25">
      <c r="A381" s="210" t="s">
        <v>1938</v>
      </c>
      <c r="B381" s="210" t="s">
        <v>427</v>
      </c>
      <c r="C381" s="210" t="s">
        <v>2213</v>
      </c>
      <c r="D381" s="211">
        <v>2.29</v>
      </c>
      <c r="E381" s="211">
        <v>1374</v>
      </c>
      <c r="F381" s="211">
        <v>1372</v>
      </c>
      <c r="G381" s="198">
        <v>0</v>
      </c>
      <c r="H381" s="199">
        <v>0</v>
      </c>
      <c r="I381" s="199">
        <v>0</v>
      </c>
      <c r="J381" s="186" t="b">
        <f>IF(ISBLANK(CertifiedCrop[[#This Row],[1. Identifiant interne d’exploitation agricole*]]),"",IF(ISERROR(MATCH(CertifiedCrop[[#This Row],[1. Identifiant interne d’exploitation agricole*]],GroupMember[1. Identifiant interne d’exploitation agricole*],0)),FALSE,TRUE))</f>
        <v>1</v>
      </c>
      <c r="K381" s="186" t="b">
        <f t="array" ref="K381">IF(ISBLANK(CertifiedCrop[[#This Row],[2. Produit agricole certifié*]]),"",IF(ISERROR(MATCH(1,(#REF!=CertifiedCrop[[#This Row],[2. Produit agricole certifié*]])*(#REF!=CertifiedCrop[[#This Row],[3. Variété**]]),0)),FALSE,TRUE))</f>
        <v>0</v>
      </c>
      <c r="L381" s="212" t="str">
        <f t="shared" si="30"/>
        <v/>
      </c>
      <c r="M381" s="212" t="str">
        <f t="shared" si="31"/>
        <v/>
      </c>
      <c r="N381" s="213" t="str">
        <f t="shared" si="32"/>
        <v/>
      </c>
      <c r="O381" s="214">
        <f t="shared" si="33"/>
        <v>600</v>
      </c>
      <c r="P381" s="214">
        <f t="shared" si="34"/>
        <v>599.12663755458516</v>
      </c>
      <c r="Q381" s="187" t="str">
        <f>IFERROR((VLOOKUP(A381,GM_Table,8,FALSE)-SUMIFS(D:D,A:A,A381,B:B,B381,C:C,C381)),"")</f>
        <v/>
      </c>
      <c r="R381" s="187" t="str">
        <f>IFERROR(CONCATENATE(VLOOKUP(A381,GM_Table,12,FALSE)," ",(VLOOKUP(A381,GM_Table,13,FALSE))),"")</f>
        <v/>
      </c>
      <c r="S381" s="203"/>
      <c r="T381" s="203"/>
      <c r="U381" s="203"/>
      <c r="V381" s="203"/>
      <c r="W381" s="203"/>
      <c r="X381" s="203"/>
    </row>
    <row r="382" spans="1:24" s="204" customFormat="1" x14ac:dyDescent="0.25">
      <c r="A382" s="210" t="s">
        <v>1941</v>
      </c>
      <c r="B382" s="210" t="s">
        <v>427</v>
      </c>
      <c r="C382" s="210" t="s">
        <v>2213</v>
      </c>
      <c r="D382" s="211">
        <v>4.47</v>
      </c>
      <c r="E382" s="211">
        <v>2592.6</v>
      </c>
      <c r="F382" s="211">
        <v>2589</v>
      </c>
      <c r="G382" s="198">
        <v>0</v>
      </c>
      <c r="H382" s="199">
        <v>0</v>
      </c>
      <c r="I382" s="199">
        <v>0</v>
      </c>
      <c r="J382" s="186" t="b">
        <f>IF(ISBLANK(CertifiedCrop[[#This Row],[1. Identifiant interne d’exploitation agricole*]]),"",IF(ISERROR(MATCH(CertifiedCrop[[#This Row],[1. Identifiant interne d’exploitation agricole*]],GroupMember[1. Identifiant interne d’exploitation agricole*],0)),FALSE,TRUE))</f>
        <v>1</v>
      </c>
      <c r="K382" s="186" t="b">
        <f t="array" ref="K382">IF(ISBLANK(CertifiedCrop[[#This Row],[2. Produit agricole certifié*]]),"",IF(ISERROR(MATCH(1,(#REF!=CertifiedCrop[[#This Row],[2. Produit agricole certifié*]])*(#REF!=CertifiedCrop[[#This Row],[3. Variété**]]),0)),FALSE,TRUE))</f>
        <v>0</v>
      </c>
      <c r="L382" s="212" t="str">
        <f t="shared" si="30"/>
        <v/>
      </c>
      <c r="M382" s="212" t="str">
        <f t="shared" si="31"/>
        <v/>
      </c>
      <c r="N382" s="213" t="str">
        <f t="shared" si="32"/>
        <v/>
      </c>
      <c r="O382" s="214">
        <f t="shared" si="33"/>
        <v>580</v>
      </c>
      <c r="P382" s="214">
        <f t="shared" si="34"/>
        <v>579.19463087248323</v>
      </c>
      <c r="Q382" s="187" t="str">
        <f>IFERROR((VLOOKUP(A382,GM_Table,8,FALSE)-SUMIFS(D:D,A:A,A382,B:B,B382,C:C,C382)),"")</f>
        <v/>
      </c>
      <c r="R382" s="187" t="str">
        <f>IFERROR(CONCATENATE(VLOOKUP(A382,GM_Table,12,FALSE)," ",(VLOOKUP(A382,GM_Table,13,FALSE))),"")</f>
        <v/>
      </c>
      <c r="S382" s="203"/>
      <c r="T382" s="203"/>
      <c r="U382" s="203"/>
      <c r="V382" s="203"/>
      <c r="W382" s="203"/>
      <c r="X382" s="203"/>
    </row>
    <row r="383" spans="1:24" s="204" customFormat="1" x14ac:dyDescent="0.25">
      <c r="A383" s="210" t="s">
        <v>1943</v>
      </c>
      <c r="B383" s="210" t="s">
        <v>427</v>
      </c>
      <c r="C383" s="210" t="s">
        <v>2213</v>
      </c>
      <c r="D383" s="211">
        <v>1.41</v>
      </c>
      <c r="E383" s="211">
        <v>817.8</v>
      </c>
      <c r="F383" s="211">
        <v>810</v>
      </c>
      <c r="G383" s="198">
        <v>0</v>
      </c>
      <c r="H383" s="199">
        <v>0</v>
      </c>
      <c r="I383" s="199">
        <v>0</v>
      </c>
      <c r="J383" s="186" t="b">
        <f>IF(ISBLANK(CertifiedCrop[[#This Row],[1. Identifiant interne d’exploitation agricole*]]),"",IF(ISERROR(MATCH(CertifiedCrop[[#This Row],[1. Identifiant interne d’exploitation agricole*]],GroupMember[1. Identifiant interne d’exploitation agricole*],0)),FALSE,TRUE))</f>
        <v>1</v>
      </c>
      <c r="K383" s="186" t="b">
        <f t="array" ref="K383">IF(ISBLANK(CertifiedCrop[[#This Row],[2. Produit agricole certifié*]]),"",IF(ISERROR(MATCH(1,(#REF!=CertifiedCrop[[#This Row],[2. Produit agricole certifié*]])*(#REF!=CertifiedCrop[[#This Row],[3. Variété**]]),0)),FALSE,TRUE))</f>
        <v>0</v>
      </c>
      <c r="L383" s="212" t="str">
        <f t="shared" si="30"/>
        <v/>
      </c>
      <c r="M383" s="212" t="str">
        <f t="shared" si="31"/>
        <v/>
      </c>
      <c r="N383" s="213" t="str">
        <f t="shared" si="32"/>
        <v/>
      </c>
      <c r="O383" s="214">
        <f t="shared" si="33"/>
        <v>580</v>
      </c>
      <c r="P383" s="214">
        <f t="shared" si="34"/>
        <v>574.468085106383</v>
      </c>
      <c r="Q383" s="187" t="str">
        <f>IFERROR((VLOOKUP(A383,GM_Table,8,FALSE)-SUMIFS(D:D,A:A,A383,B:B,B383,C:C,C383)),"")</f>
        <v/>
      </c>
      <c r="R383" s="187" t="str">
        <f>IFERROR(CONCATENATE(VLOOKUP(A383,GM_Table,12,FALSE)," ",(VLOOKUP(A383,GM_Table,13,FALSE))),"")</f>
        <v/>
      </c>
      <c r="S383" s="203"/>
      <c r="T383" s="203"/>
      <c r="U383" s="203"/>
      <c r="V383" s="203"/>
      <c r="W383" s="203"/>
      <c r="X383" s="203"/>
    </row>
    <row r="384" spans="1:24" s="204" customFormat="1" x14ac:dyDescent="0.25">
      <c r="A384" s="210" t="s">
        <v>1945</v>
      </c>
      <c r="B384" s="210" t="s">
        <v>427</v>
      </c>
      <c r="C384" s="210" t="s">
        <v>2213</v>
      </c>
      <c r="D384" s="211">
        <v>1.33</v>
      </c>
      <c r="E384" s="211">
        <v>739.48</v>
      </c>
      <c r="F384" s="211">
        <v>729</v>
      </c>
      <c r="G384" s="198">
        <v>0</v>
      </c>
      <c r="H384" s="199">
        <v>0</v>
      </c>
      <c r="I384" s="199">
        <v>0</v>
      </c>
      <c r="J384" s="186" t="b">
        <f>IF(ISBLANK(CertifiedCrop[[#This Row],[1. Identifiant interne d’exploitation agricole*]]),"",IF(ISERROR(MATCH(CertifiedCrop[[#This Row],[1. Identifiant interne d’exploitation agricole*]],GroupMember[1. Identifiant interne d’exploitation agricole*],0)),FALSE,TRUE))</f>
        <v>1</v>
      </c>
      <c r="K384" s="186" t="b">
        <f t="array" ref="K384">IF(ISBLANK(CertifiedCrop[[#This Row],[2. Produit agricole certifié*]]),"",IF(ISERROR(MATCH(1,(#REF!=CertifiedCrop[[#This Row],[2. Produit agricole certifié*]])*(#REF!=CertifiedCrop[[#This Row],[3. Variété**]]),0)),FALSE,TRUE))</f>
        <v>0</v>
      </c>
      <c r="L384" s="212" t="str">
        <f t="shared" si="30"/>
        <v/>
      </c>
      <c r="M384" s="212" t="str">
        <f t="shared" si="31"/>
        <v/>
      </c>
      <c r="N384" s="213" t="str">
        <f t="shared" si="32"/>
        <v/>
      </c>
      <c r="O384" s="214">
        <f t="shared" si="33"/>
        <v>556</v>
      </c>
      <c r="P384" s="214">
        <f t="shared" si="34"/>
        <v>548.12030075187965</v>
      </c>
      <c r="Q384" s="187" t="str">
        <f>IFERROR((VLOOKUP(A384,GM_Table,8,FALSE)-SUMIFS(D:D,A:A,A384,B:B,B384,C:C,C384)),"")</f>
        <v/>
      </c>
      <c r="R384" s="187" t="str">
        <f>IFERROR(CONCATENATE(VLOOKUP(A384,GM_Table,12,FALSE)," ",(VLOOKUP(A384,GM_Table,13,FALSE))),"")</f>
        <v/>
      </c>
      <c r="S384" s="203"/>
      <c r="T384" s="203"/>
      <c r="U384" s="203"/>
      <c r="V384" s="203"/>
      <c r="W384" s="203"/>
      <c r="X384" s="203"/>
    </row>
    <row r="385" spans="1:24" s="204" customFormat="1" x14ac:dyDescent="0.25">
      <c r="A385" s="210" t="s">
        <v>1951</v>
      </c>
      <c r="B385" s="210" t="s">
        <v>427</v>
      </c>
      <c r="C385" s="210" t="s">
        <v>2213</v>
      </c>
      <c r="D385" s="211">
        <v>2.5299999999999998</v>
      </c>
      <c r="E385" s="211">
        <v>1406.6799999999998</v>
      </c>
      <c r="F385" s="211">
        <v>1400</v>
      </c>
      <c r="G385" s="198">
        <v>0</v>
      </c>
      <c r="H385" s="199">
        <v>0</v>
      </c>
      <c r="I385" s="199">
        <v>0</v>
      </c>
      <c r="J385" s="186" t="b">
        <f>IF(ISBLANK(CertifiedCrop[[#This Row],[1. Identifiant interne d’exploitation agricole*]]),"",IF(ISERROR(MATCH(CertifiedCrop[[#This Row],[1. Identifiant interne d’exploitation agricole*]],GroupMember[1. Identifiant interne d’exploitation agricole*],0)),FALSE,TRUE))</f>
        <v>1</v>
      </c>
      <c r="K385" s="186" t="b">
        <f t="array" ref="K385">IF(ISBLANK(CertifiedCrop[[#This Row],[2. Produit agricole certifié*]]),"",IF(ISERROR(MATCH(1,(#REF!=CertifiedCrop[[#This Row],[2. Produit agricole certifié*]])*(#REF!=CertifiedCrop[[#This Row],[3. Variété**]]),0)),FALSE,TRUE))</f>
        <v>0</v>
      </c>
      <c r="L385" s="212" t="str">
        <f t="shared" si="30"/>
        <v/>
      </c>
      <c r="M385" s="212" t="str">
        <f t="shared" si="31"/>
        <v/>
      </c>
      <c r="N385" s="213" t="str">
        <f t="shared" si="32"/>
        <v/>
      </c>
      <c r="O385" s="214">
        <f t="shared" si="33"/>
        <v>556</v>
      </c>
      <c r="P385" s="214">
        <f t="shared" si="34"/>
        <v>553.35968379446649</v>
      </c>
      <c r="Q385" s="187" t="str">
        <f>IFERROR((VLOOKUP(A385,GM_Table,8,FALSE)-SUMIFS(D:D,A:A,A385,B:B,B385,C:C,C385)),"")</f>
        <v/>
      </c>
      <c r="R385" s="187" t="str">
        <f>IFERROR(CONCATENATE(VLOOKUP(A385,GM_Table,12,FALSE)," ",(VLOOKUP(A385,GM_Table,13,FALSE))),"")</f>
        <v/>
      </c>
      <c r="S385" s="203"/>
      <c r="T385" s="203"/>
      <c r="U385" s="203"/>
      <c r="V385" s="203"/>
      <c r="W385" s="203"/>
      <c r="X385" s="203"/>
    </row>
    <row r="386" spans="1:24" s="204" customFormat="1" x14ac:dyDescent="0.25">
      <c r="A386" s="210" t="s">
        <v>1955</v>
      </c>
      <c r="B386" s="210" t="s">
        <v>427</v>
      </c>
      <c r="C386" s="210" t="s">
        <v>2213</v>
      </c>
      <c r="D386" s="211">
        <v>2.25</v>
      </c>
      <c r="E386" s="211">
        <v>1251</v>
      </c>
      <c r="F386" s="211">
        <v>1242</v>
      </c>
      <c r="G386" s="198">
        <v>0</v>
      </c>
      <c r="H386" s="199">
        <v>0</v>
      </c>
      <c r="I386" s="199">
        <v>0</v>
      </c>
      <c r="J386" s="186" t="b">
        <f>IF(ISBLANK(CertifiedCrop[[#This Row],[1. Identifiant interne d’exploitation agricole*]]),"",IF(ISERROR(MATCH(CertifiedCrop[[#This Row],[1. Identifiant interne d’exploitation agricole*]],GroupMember[1. Identifiant interne d’exploitation agricole*],0)),FALSE,TRUE))</f>
        <v>1</v>
      </c>
      <c r="K386" s="186" t="b">
        <f t="array" ref="K386">IF(ISBLANK(CertifiedCrop[[#This Row],[2. Produit agricole certifié*]]),"",IF(ISERROR(MATCH(1,(#REF!=CertifiedCrop[[#This Row],[2. Produit agricole certifié*]])*(#REF!=CertifiedCrop[[#This Row],[3. Variété**]]),0)),FALSE,TRUE))</f>
        <v>0</v>
      </c>
      <c r="L386" s="212" t="str">
        <f t="shared" si="30"/>
        <v/>
      </c>
      <c r="M386" s="212" t="str">
        <f t="shared" si="31"/>
        <v/>
      </c>
      <c r="N386" s="213" t="str">
        <f t="shared" si="32"/>
        <v/>
      </c>
      <c r="O386" s="214">
        <f t="shared" si="33"/>
        <v>556</v>
      </c>
      <c r="P386" s="214">
        <f t="shared" si="34"/>
        <v>552</v>
      </c>
      <c r="Q386" s="187" t="str">
        <f>IFERROR((VLOOKUP(A386,GM_Table,8,FALSE)-SUMIFS(D:D,A:A,A386,B:B,B386,C:C,C386)),"")</f>
        <v/>
      </c>
      <c r="R386" s="187" t="str">
        <f>IFERROR(CONCATENATE(VLOOKUP(A386,GM_Table,12,FALSE)," ",(VLOOKUP(A386,GM_Table,13,FALSE))),"")</f>
        <v/>
      </c>
      <c r="S386" s="203"/>
      <c r="T386" s="203"/>
      <c r="U386" s="203"/>
      <c r="V386" s="203"/>
      <c r="W386" s="203"/>
      <c r="X386" s="203"/>
    </row>
    <row r="387" spans="1:24" s="204" customFormat="1" x14ac:dyDescent="0.25">
      <c r="A387" s="210" t="s">
        <v>1960</v>
      </c>
      <c r="B387" s="210" t="s">
        <v>427</v>
      </c>
      <c r="C387" s="210" t="s">
        <v>2213</v>
      </c>
      <c r="D387" s="211">
        <v>4.1399999999999997</v>
      </c>
      <c r="E387" s="211">
        <v>2301.8399999999997</v>
      </c>
      <c r="F387" s="211">
        <v>2300</v>
      </c>
      <c r="G387" s="198">
        <v>0</v>
      </c>
      <c r="H387" s="199">
        <v>0</v>
      </c>
      <c r="I387" s="199">
        <v>0</v>
      </c>
      <c r="J387" s="186" t="b">
        <f>IF(ISBLANK(CertifiedCrop[[#This Row],[1. Identifiant interne d’exploitation agricole*]]),"",IF(ISERROR(MATCH(CertifiedCrop[[#This Row],[1. Identifiant interne d’exploitation agricole*]],GroupMember[1. Identifiant interne d’exploitation agricole*],0)),FALSE,TRUE))</f>
        <v>1</v>
      </c>
      <c r="K387" s="186" t="b">
        <f t="array" ref="K387">IF(ISBLANK(CertifiedCrop[[#This Row],[2. Produit agricole certifié*]]),"",IF(ISERROR(MATCH(1,(#REF!=CertifiedCrop[[#This Row],[2. Produit agricole certifié*]])*(#REF!=CertifiedCrop[[#This Row],[3. Variété**]]),0)),FALSE,TRUE))</f>
        <v>0</v>
      </c>
      <c r="L387" s="212" t="str">
        <f t="shared" si="30"/>
        <v/>
      </c>
      <c r="M387" s="212" t="str">
        <f t="shared" si="31"/>
        <v/>
      </c>
      <c r="N387" s="213" t="str">
        <f t="shared" si="32"/>
        <v/>
      </c>
      <c r="O387" s="214">
        <f t="shared" si="33"/>
        <v>556</v>
      </c>
      <c r="P387" s="214">
        <f t="shared" si="34"/>
        <v>555.55555555555554</v>
      </c>
      <c r="Q387" s="187" t="str">
        <f>IFERROR((VLOOKUP(A387,GM_Table,8,FALSE)-SUMIFS(D:D,A:A,A387,B:B,B387,C:C,C387)),"")</f>
        <v/>
      </c>
      <c r="R387" s="187" t="str">
        <f>IFERROR(CONCATENATE(VLOOKUP(A387,GM_Table,12,FALSE)," ",(VLOOKUP(A387,GM_Table,13,FALSE))),"")</f>
        <v/>
      </c>
      <c r="S387" s="203"/>
      <c r="T387" s="203"/>
      <c r="U387" s="203"/>
      <c r="V387" s="203"/>
      <c r="W387" s="203"/>
      <c r="X387" s="203"/>
    </row>
    <row r="388" spans="1:24" s="204" customFormat="1" x14ac:dyDescent="0.25">
      <c r="A388" s="210" t="s">
        <v>1965</v>
      </c>
      <c r="B388" s="210" t="s">
        <v>427</v>
      </c>
      <c r="C388" s="210" t="s">
        <v>2213</v>
      </c>
      <c r="D388" s="211">
        <v>1.62</v>
      </c>
      <c r="E388" s="211">
        <v>900.72</v>
      </c>
      <c r="F388" s="211">
        <v>879</v>
      </c>
      <c r="G388" s="198">
        <v>0</v>
      </c>
      <c r="H388" s="199">
        <v>0</v>
      </c>
      <c r="I388" s="199">
        <v>0</v>
      </c>
      <c r="J388" s="186" t="b">
        <f>IF(ISBLANK(CertifiedCrop[[#This Row],[1. Identifiant interne d’exploitation agricole*]]),"",IF(ISERROR(MATCH(CertifiedCrop[[#This Row],[1. Identifiant interne d’exploitation agricole*]],GroupMember[1. Identifiant interne d’exploitation agricole*],0)),FALSE,TRUE))</f>
        <v>1</v>
      </c>
      <c r="K388" s="186" t="b">
        <f t="array" ref="K388">IF(ISBLANK(CertifiedCrop[[#This Row],[2. Produit agricole certifié*]]),"",IF(ISERROR(MATCH(1,(#REF!=CertifiedCrop[[#This Row],[2. Produit agricole certifié*]])*(#REF!=CertifiedCrop[[#This Row],[3. Variété**]]),0)),FALSE,TRUE))</f>
        <v>0</v>
      </c>
      <c r="L388" s="212" t="str">
        <f t="shared" si="30"/>
        <v/>
      </c>
      <c r="M388" s="212" t="str">
        <f t="shared" si="31"/>
        <v/>
      </c>
      <c r="N388" s="213" t="str">
        <f t="shared" si="32"/>
        <v/>
      </c>
      <c r="O388" s="214">
        <f t="shared" si="33"/>
        <v>556</v>
      </c>
      <c r="P388" s="214">
        <f t="shared" si="34"/>
        <v>542.59259259259261</v>
      </c>
      <c r="Q388" s="187" t="str">
        <f>IFERROR((VLOOKUP(A388,GM_Table,8,FALSE)-SUMIFS(D:D,A:A,A388,B:B,B388,C:C,C388)),"")</f>
        <v/>
      </c>
      <c r="R388" s="187" t="str">
        <f>IFERROR(CONCATENATE(VLOOKUP(A388,GM_Table,12,FALSE)," ",(VLOOKUP(A388,GM_Table,13,FALSE))),"")</f>
        <v/>
      </c>
      <c r="S388" s="203"/>
      <c r="T388" s="203"/>
      <c r="U388" s="203"/>
      <c r="V388" s="203"/>
      <c r="W388" s="203"/>
      <c r="X388" s="203"/>
    </row>
    <row r="389" spans="1:24" s="204" customFormat="1" x14ac:dyDescent="0.25">
      <c r="A389" s="210" t="s">
        <v>1967</v>
      </c>
      <c r="B389" s="210" t="s">
        <v>427</v>
      </c>
      <c r="C389" s="210" t="s">
        <v>2213</v>
      </c>
      <c r="D389" s="211">
        <v>1.1100000000000001</v>
      </c>
      <c r="E389" s="211">
        <v>619.74630000000013</v>
      </c>
      <c r="F389" s="211">
        <v>610</v>
      </c>
      <c r="G389" s="198">
        <v>0</v>
      </c>
      <c r="H389" s="199">
        <v>0</v>
      </c>
      <c r="I389" s="199">
        <v>0</v>
      </c>
      <c r="J389" s="186" t="b">
        <f>IF(ISBLANK(CertifiedCrop[[#This Row],[1. Identifiant interne d’exploitation agricole*]]),"",IF(ISERROR(MATCH(CertifiedCrop[[#This Row],[1. Identifiant interne d’exploitation agricole*]],GroupMember[1. Identifiant interne d’exploitation agricole*],0)),FALSE,TRUE))</f>
        <v>1</v>
      </c>
      <c r="K389" s="186" t="b">
        <f t="array" ref="K389">IF(ISBLANK(CertifiedCrop[[#This Row],[2. Produit agricole certifié*]]),"",IF(ISERROR(MATCH(1,(#REF!=CertifiedCrop[[#This Row],[2. Produit agricole certifié*]])*(#REF!=CertifiedCrop[[#This Row],[3. Variété**]]),0)),FALSE,TRUE))</f>
        <v>0</v>
      </c>
      <c r="L389" s="212" t="str">
        <f t="shared" si="30"/>
        <v/>
      </c>
      <c r="M389" s="212" t="str">
        <f t="shared" si="31"/>
        <v/>
      </c>
      <c r="N389" s="213" t="str">
        <f t="shared" si="32"/>
        <v/>
      </c>
      <c r="O389" s="214">
        <f t="shared" si="33"/>
        <v>558.33000000000004</v>
      </c>
      <c r="P389" s="214">
        <f t="shared" si="34"/>
        <v>549.54954954954951</v>
      </c>
      <c r="Q389" s="187" t="str">
        <f>IFERROR((VLOOKUP(A389,GM_Table,8,FALSE)-SUMIFS(D:D,A:A,A389,B:B,B389,C:C,C389)),"")</f>
        <v/>
      </c>
      <c r="R389" s="187" t="str">
        <f>IFERROR(CONCATENATE(VLOOKUP(A389,GM_Table,12,FALSE)," ",(VLOOKUP(A389,GM_Table,13,FALSE))),"")</f>
        <v/>
      </c>
      <c r="S389" s="203"/>
      <c r="T389" s="203"/>
      <c r="U389" s="203"/>
      <c r="V389" s="203"/>
      <c r="W389" s="203"/>
      <c r="X389" s="203"/>
    </row>
    <row r="390" spans="1:24" s="204" customFormat="1" x14ac:dyDescent="0.25">
      <c r="A390" s="210" t="s">
        <v>1970</v>
      </c>
      <c r="B390" s="210" t="s">
        <v>427</v>
      </c>
      <c r="C390" s="210" t="s">
        <v>2213</v>
      </c>
      <c r="D390" s="211">
        <v>0.75</v>
      </c>
      <c r="E390" s="211">
        <v>417</v>
      </c>
      <c r="F390" s="211">
        <v>410</v>
      </c>
      <c r="G390" s="198">
        <v>0</v>
      </c>
      <c r="H390" s="199">
        <v>0</v>
      </c>
      <c r="I390" s="199">
        <v>0</v>
      </c>
      <c r="J390" s="186" t="b">
        <f>IF(ISBLANK(CertifiedCrop[[#This Row],[1. Identifiant interne d’exploitation agricole*]]),"",IF(ISERROR(MATCH(CertifiedCrop[[#This Row],[1. Identifiant interne d’exploitation agricole*]],GroupMember[1. Identifiant interne d’exploitation agricole*],0)),FALSE,TRUE))</f>
        <v>1</v>
      </c>
      <c r="K390" s="186" t="b">
        <f t="array" ref="K390">IF(ISBLANK(CertifiedCrop[[#This Row],[2. Produit agricole certifié*]]),"",IF(ISERROR(MATCH(1,(#REF!=CertifiedCrop[[#This Row],[2. Produit agricole certifié*]])*(#REF!=CertifiedCrop[[#This Row],[3. Variété**]]),0)),FALSE,TRUE))</f>
        <v>0</v>
      </c>
      <c r="L390" s="212" t="str">
        <f t="shared" si="30"/>
        <v/>
      </c>
      <c r="M390" s="212" t="str">
        <f t="shared" si="31"/>
        <v/>
      </c>
      <c r="N390" s="213" t="str">
        <f t="shared" si="32"/>
        <v/>
      </c>
      <c r="O390" s="214">
        <f t="shared" si="33"/>
        <v>556</v>
      </c>
      <c r="P390" s="214">
        <f t="shared" si="34"/>
        <v>546.66666666666663</v>
      </c>
      <c r="Q390" s="187" t="str">
        <f>IFERROR((VLOOKUP(A390,GM_Table,8,FALSE)-SUMIFS(D:D,A:A,A390,B:B,B390,C:C,C390)),"")</f>
        <v/>
      </c>
      <c r="R390" s="187" t="str">
        <f>IFERROR(CONCATENATE(VLOOKUP(A390,GM_Table,12,FALSE)," ",(VLOOKUP(A390,GM_Table,13,FALSE))),"")</f>
        <v/>
      </c>
      <c r="S390" s="203"/>
      <c r="T390" s="203"/>
      <c r="U390" s="203"/>
      <c r="V390" s="203"/>
      <c r="W390" s="203"/>
      <c r="X390" s="203"/>
    </row>
    <row r="391" spans="1:24" s="204" customFormat="1" x14ac:dyDescent="0.25">
      <c r="A391" s="210" t="s">
        <v>1975</v>
      </c>
      <c r="B391" s="210" t="s">
        <v>427</v>
      </c>
      <c r="C391" s="210" t="s">
        <v>2213</v>
      </c>
      <c r="D391" s="211">
        <v>1.92</v>
      </c>
      <c r="E391" s="211">
        <v>1067.52</v>
      </c>
      <c r="F391" s="211">
        <v>1063</v>
      </c>
      <c r="G391" s="198">
        <v>0</v>
      </c>
      <c r="H391" s="199">
        <v>0</v>
      </c>
      <c r="I391" s="199">
        <v>0</v>
      </c>
      <c r="J391" s="186" t="b">
        <f>IF(ISBLANK(CertifiedCrop[[#This Row],[1. Identifiant interne d’exploitation agricole*]]),"",IF(ISERROR(MATCH(CertifiedCrop[[#This Row],[1. Identifiant interne d’exploitation agricole*]],GroupMember[1. Identifiant interne d’exploitation agricole*],0)),FALSE,TRUE))</f>
        <v>1</v>
      </c>
      <c r="K391" s="186" t="b">
        <f t="array" ref="K391">IF(ISBLANK(CertifiedCrop[[#This Row],[2. Produit agricole certifié*]]),"",IF(ISERROR(MATCH(1,(#REF!=CertifiedCrop[[#This Row],[2. Produit agricole certifié*]])*(#REF!=CertifiedCrop[[#This Row],[3. Variété**]]),0)),FALSE,TRUE))</f>
        <v>0</v>
      </c>
      <c r="L391" s="212" t="str">
        <f t="shared" si="30"/>
        <v/>
      </c>
      <c r="M391" s="212" t="str">
        <f t="shared" si="31"/>
        <v/>
      </c>
      <c r="N391" s="213" t="str">
        <f t="shared" si="32"/>
        <v/>
      </c>
      <c r="O391" s="214">
        <f t="shared" si="33"/>
        <v>556</v>
      </c>
      <c r="P391" s="214">
        <f t="shared" si="34"/>
        <v>553.64583333333337</v>
      </c>
      <c r="Q391" s="187" t="str">
        <f>IFERROR((VLOOKUP(A391,GM_Table,8,FALSE)-SUMIFS(D:D,A:A,A391,B:B,B391,C:C,C391)),"")</f>
        <v/>
      </c>
      <c r="R391" s="187" t="str">
        <f>IFERROR(CONCATENATE(VLOOKUP(A391,GM_Table,12,FALSE)," ",(VLOOKUP(A391,GM_Table,13,FALSE))),"")</f>
        <v/>
      </c>
      <c r="S391" s="203"/>
      <c r="T391" s="203"/>
      <c r="U391" s="203"/>
      <c r="V391" s="203"/>
      <c r="W391" s="203"/>
      <c r="X391" s="203"/>
    </row>
    <row r="392" spans="1:24" s="204" customFormat="1" x14ac:dyDescent="0.25">
      <c r="A392" s="210" t="s">
        <v>1979</v>
      </c>
      <c r="B392" s="210" t="s">
        <v>427</v>
      </c>
      <c r="C392" s="210" t="s">
        <v>2213</v>
      </c>
      <c r="D392" s="211">
        <v>2.2999999999999998</v>
      </c>
      <c r="E392" s="211">
        <v>1278.8</v>
      </c>
      <c r="F392" s="211">
        <v>1269</v>
      </c>
      <c r="G392" s="198">
        <v>0</v>
      </c>
      <c r="H392" s="199">
        <v>0</v>
      </c>
      <c r="I392" s="199">
        <v>0</v>
      </c>
      <c r="J392" s="186" t="b">
        <f>IF(ISBLANK(CertifiedCrop[[#This Row],[1. Identifiant interne d’exploitation agricole*]]),"",IF(ISERROR(MATCH(CertifiedCrop[[#This Row],[1. Identifiant interne d’exploitation agricole*]],GroupMember[1. Identifiant interne d’exploitation agricole*],0)),FALSE,TRUE))</f>
        <v>1</v>
      </c>
      <c r="K392" s="186" t="b">
        <f t="array" ref="K392">IF(ISBLANK(CertifiedCrop[[#This Row],[2. Produit agricole certifié*]]),"",IF(ISERROR(MATCH(1,(#REF!=CertifiedCrop[[#This Row],[2. Produit agricole certifié*]])*(#REF!=CertifiedCrop[[#This Row],[3. Variété**]]),0)),FALSE,TRUE))</f>
        <v>0</v>
      </c>
      <c r="L392" s="212" t="str">
        <f t="shared" si="30"/>
        <v/>
      </c>
      <c r="M392" s="212" t="str">
        <f t="shared" si="31"/>
        <v/>
      </c>
      <c r="N392" s="213" t="str">
        <f t="shared" si="32"/>
        <v/>
      </c>
      <c r="O392" s="214">
        <f t="shared" si="33"/>
        <v>556</v>
      </c>
      <c r="P392" s="214">
        <f t="shared" si="34"/>
        <v>551.73913043478262</v>
      </c>
      <c r="Q392" s="187" t="str">
        <f>IFERROR((VLOOKUP(A392,GM_Table,8,FALSE)-SUMIFS(D:D,A:A,A392,B:B,B392,C:C,C392)),"")</f>
        <v/>
      </c>
      <c r="R392" s="187" t="str">
        <f>IFERROR(CONCATENATE(VLOOKUP(A392,GM_Table,12,FALSE)," ",(VLOOKUP(A392,GM_Table,13,FALSE))),"")</f>
        <v/>
      </c>
      <c r="S392" s="203"/>
      <c r="T392" s="203"/>
      <c r="U392" s="203"/>
      <c r="V392" s="203"/>
      <c r="W392" s="203"/>
      <c r="X392" s="203"/>
    </row>
    <row r="393" spans="1:24" s="204" customFormat="1" x14ac:dyDescent="0.25">
      <c r="A393" s="210" t="s">
        <v>1982</v>
      </c>
      <c r="B393" s="210" t="s">
        <v>427</v>
      </c>
      <c r="C393" s="210" t="s">
        <v>2213</v>
      </c>
      <c r="D393" s="211">
        <v>1.65</v>
      </c>
      <c r="E393" s="211">
        <v>943.25549999999987</v>
      </c>
      <c r="F393" s="211">
        <v>942</v>
      </c>
      <c r="G393" s="198">
        <v>0</v>
      </c>
      <c r="H393" s="199">
        <v>0</v>
      </c>
      <c r="I393" s="199">
        <v>0</v>
      </c>
      <c r="J393" s="186" t="b">
        <f>IF(ISBLANK(CertifiedCrop[[#This Row],[1. Identifiant interne d’exploitation agricole*]]),"",IF(ISERROR(MATCH(CertifiedCrop[[#This Row],[1. Identifiant interne d’exploitation agricole*]],GroupMember[1. Identifiant interne d’exploitation agricole*],0)),FALSE,TRUE))</f>
        <v>1</v>
      </c>
      <c r="K393" s="186" t="b">
        <f t="array" ref="K393">IF(ISBLANK(CertifiedCrop[[#This Row],[2. Produit agricole certifié*]]),"",IF(ISERROR(MATCH(1,(#REF!=CertifiedCrop[[#This Row],[2. Produit agricole certifié*]])*(#REF!=CertifiedCrop[[#This Row],[3. Variété**]]),0)),FALSE,TRUE))</f>
        <v>0</v>
      </c>
      <c r="L393" s="212" t="str">
        <f t="shared" si="30"/>
        <v/>
      </c>
      <c r="M393" s="212" t="str">
        <f t="shared" si="31"/>
        <v/>
      </c>
      <c r="N393" s="213" t="str">
        <f t="shared" si="32"/>
        <v/>
      </c>
      <c r="O393" s="214">
        <f t="shared" si="33"/>
        <v>571.66999999999996</v>
      </c>
      <c r="P393" s="214">
        <f t="shared" si="34"/>
        <v>570.90909090909099</v>
      </c>
      <c r="Q393" s="187" t="str">
        <f>IFERROR((VLOOKUP(A393,GM_Table,8,FALSE)-SUMIFS(D:D,A:A,A393,B:B,B393,C:C,C393)),"")</f>
        <v/>
      </c>
      <c r="R393" s="187" t="str">
        <f>IFERROR(CONCATENATE(VLOOKUP(A393,GM_Table,12,FALSE)," ",(VLOOKUP(A393,GM_Table,13,FALSE))),"")</f>
        <v/>
      </c>
      <c r="S393" s="203"/>
      <c r="T393" s="203"/>
      <c r="U393" s="203"/>
      <c r="V393" s="203"/>
      <c r="W393" s="203"/>
      <c r="X393" s="203"/>
    </row>
    <row r="394" spans="1:24" s="204" customFormat="1" x14ac:dyDescent="0.25">
      <c r="A394" s="210" t="s">
        <v>1987</v>
      </c>
      <c r="B394" s="210" t="s">
        <v>427</v>
      </c>
      <c r="C394" s="210" t="s">
        <v>2213</v>
      </c>
      <c r="D394" s="211">
        <v>0.9</v>
      </c>
      <c r="E394" s="211">
        <v>500.40000000000003</v>
      </c>
      <c r="F394" s="211">
        <v>495</v>
      </c>
      <c r="G394" s="198">
        <v>0</v>
      </c>
      <c r="H394" s="199">
        <v>0</v>
      </c>
      <c r="I394" s="199">
        <v>0</v>
      </c>
      <c r="J394" s="186" t="b">
        <f>IF(ISBLANK(CertifiedCrop[[#This Row],[1. Identifiant interne d’exploitation agricole*]]),"",IF(ISERROR(MATCH(CertifiedCrop[[#This Row],[1. Identifiant interne d’exploitation agricole*]],GroupMember[1. Identifiant interne d’exploitation agricole*],0)),FALSE,TRUE))</f>
        <v>1</v>
      </c>
      <c r="K394" s="186" t="b">
        <f t="array" ref="K394">IF(ISBLANK(CertifiedCrop[[#This Row],[2. Produit agricole certifié*]]),"",IF(ISERROR(MATCH(1,(#REF!=CertifiedCrop[[#This Row],[2. Produit agricole certifié*]])*(#REF!=CertifiedCrop[[#This Row],[3. Variété**]]),0)),FALSE,TRUE))</f>
        <v>0</v>
      </c>
      <c r="L394" s="212" t="str">
        <f t="shared" si="30"/>
        <v/>
      </c>
      <c r="M394" s="212" t="str">
        <f t="shared" si="31"/>
        <v/>
      </c>
      <c r="N394" s="213" t="str">
        <f t="shared" si="32"/>
        <v/>
      </c>
      <c r="O394" s="214">
        <f t="shared" si="33"/>
        <v>556</v>
      </c>
      <c r="P394" s="214">
        <f t="shared" si="34"/>
        <v>550</v>
      </c>
      <c r="Q394" s="187" t="str">
        <f>IFERROR((VLOOKUP(A394,GM_Table,8,FALSE)-SUMIFS(D:D,A:A,A394,B:B,B394,C:C,C394)),"")</f>
        <v/>
      </c>
      <c r="R394" s="187" t="str">
        <f>IFERROR(CONCATENATE(VLOOKUP(A394,GM_Table,12,FALSE)," ",(VLOOKUP(A394,GM_Table,13,FALSE))),"")</f>
        <v/>
      </c>
      <c r="S394" s="203"/>
      <c r="T394" s="203"/>
      <c r="U394" s="203"/>
      <c r="V394" s="203"/>
      <c r="W394" s="203"/>
      <c r="X394" s="203"/>
    </row>
    <row r="395" spans="1:24" s="204" customFormat="1" x14ac:dyDescent="0.25">
      <c r="A395" s="210" t="s">
        <v>1992</v>
      </c>
      <c r="B395" s="210" t="s">
        <v>427</v>
      </c>
      <c r="C395" s="210" t="s">
        <v>2213</v>
      </c>
      <c r="D395" s="211">
        <v>0.5</v>
      </c>
      <c r="E395" s="211">
        <v>278</v>
      </c>
      <c r="F395" s="211">
        <v>274</v>
      </c>
      <c r="G395" s="198">
        <v>0</v>
      </c>
      <c r="H395" s="199">
        <v>0</v>
      </c>
      <c r="I395" s="199">
        <v>0</v>
      </c>
      <c r="J395" s="186" t="b">
        <f>IF(ISBLANK(CertifiedCrop[[#This Row],[1. Identifiant interne d’exploitation agricole*]]),"",IF(ISERROR(MATCH(CertifiedCrop[[#This Row],[1. Identifiant interne d’exploitation agricole*]],GroupMember[1. Identifiant interne d’exploitation agricole*],0)),FALSE,TRUE))</f>
        <v>1</v>
      </c>
      <c r="K395" s="186" t="b">
        <f t="array" ref="K395">IF(ISBLANK(CertifiedCrop[[#This Row],[2. Produit agricole certifié*]]),"",IF(ISERROR(MATCH(1,(#REF!=CertifiedCrop[[#This Row],[2. Produit agricole certifié*]])*(#REF!=CertifiedCrop[[#This Row],[3. Variété**]]),0)),FALSE,TRUE))</f>
        <v>0</v>
      </c>
      <c r="L395" s="212" t="str">
        <f t="shared" si="30"/>
        <v/>
      </c>
      <c r="M395" s="212" t="str">
        <f t="shared" si="31"/>
        <v/>
      </c>
      <c r="N395" s="213" t="str">
        <f t="shared" si="32"/>
        <v/>
      </c>
      <c r="O395" s="214">
        <f t="shared" si="33"/>
        <v>556</v>
      </c>
      <c r="P395" s="214">
        <f t="shared" si="34"/>
        <v>548</v>
      </c>
      <c r="Q395" s="187" t="str">
        <f>IFERROR((VLOOKUP(A395,GM_Table,8,FALSE)-SUMIFS(D:D,A:A,A395,B:B,B395,C:C,C395)),"")</f>
        <v/>
      </c>
      <c r="R395" s="187" t="str">
        <f>IFERROR(CONCATENATE(VLOOKUP(A395,GM_Table,12,FALSE)," ",(VLOOKUP(A395,GM_Table,13,FALSE))),"")</f>
        <v/>
      </c>
      <c r="S395" s="203"/>
      <c r="T395" s="203"/>
      <c r="U395" s="203"/>
      <c r="V395" s="203"/>
      <c r="W395" s="203"/>
      <c r="X395" s="203"/>
    </row>
    <row r="396" spans="1:24" s="204" customFormat="1" x14ac:dyDescent="0.25">
      <c r="A396" s="210" t="s">
        <v>1995</v>
      </c>
      <c r="B396" s="210" t="s">
        <v>427</v>
      </c>
      <c r="C396" s="210" t="s">
        <v>2213</v>
      </c>
      <c r="D396" s="211">
        <v>1.86</v>
      </c>
      <c r="E396" s="211">
        <v>1034.1600000000001</v>
      </c>
      <c r="F396" s="211">
        <v>1048</v>
      </c>
      <c r="G396" s="198">
        <v>0</v>
      </c>
      <c r="H396" s="199">
        <v>0</v>
      </c>
      <c r="I396" s="199">
        <v>0</v>
      </c>
      <c r="J396" s="186" t="b">
        <f>IF(ISBLANK(CertifiedCrop[[#This Row],[1. Identifiant interne d’exploitation agricole*]]),"",IF(ISERROR(MATCH(CertifiedCrop[[#This Row],[1. Identifiant interne d’exploitation agricole*]],GroupMember[1. Identifiant interne d’exploitation agricole*],0)),FALSE,TRUE))</f>
        <v>1</v>
      </c>
      <c r="K396" s="186" t="b">
        <f t="array" ref="K396">IF(ISBLANK(CertifiedCrop[[#This Row],[2. Produit agricole certifié*]]),"",IF(ISERROR(MATCH(1,(#REF!=CertifiedCrop[[#This Row],[2. Produit agricole certifié*]])*(#REF!=CertifiedCrop[[#This Row],[3. Variété**]]),0)),FALSE,TRUE))</f>
        <v>0</v>
      </c>
      <c r="L396" s="212" t="str">
        <f t="shared" si="30"/>
        <v/>
      </c>
      <c r="M396" s="212" t="str">
        <f t="shared" si="31"/>
        <v/>
      </c>
      <c r="N396" s="213" t="str">
        <f t="shared" si="32"/>
        <v/>
      </c>
      <c r="O396" s="214">
        <f t="shared" si="33"/>
        <v>556</v>
      </c>
      <c r="P396" s="214">
        <f t="shared" si="34"/>
        <v>563.4408602150537</v>
      </c>
      <c r="Q396" s="187" t="str">
        <f>IFERROR((VLOOKUP(A396,GM_Table,8,FALSE)-SUMIFS(D:D,A:A,A396,B:B,B396,C:C,C396)),"")</f>
        <v/>
      </c>
      <c r="R396" s="187" t="str">
        <f>IFERROR(CONCATENATE(VLOOKUP(A396,GM_Table,12,FALSE)," ",(VLOOKUP(A396,GM_Table,13,FALSE))),"")</f>
        <v/>
      </c>
      <c r="S396" s="203"/>
      <c r="T396" s="203"/>
      <c r="U396" s="203"/>
      <c r="V396" s="203"/>
      <c r="W396" s="203"/>
      <c r="X396" s="203"/>
    </row>
    <row r="397" spans="1:24" s="204" customFormat="1" x14ac:dyDescent="0.25">
      <c r="A397" s="210" t="s">
        <v>1999</v>
      </c>
      <c r="B397" s="210" t="s">
        <v>427</v>
      </c>
      <c r="C397" s="210" t="s">
        <v>2213</v>
      </c>
      <c r="D397" s="211">
        <v>1.97</v>
      </c>
      <c r="E397" s="211">
        <v>1103.2</v>
      </c>
      <c r="F397" s="211">
        <v>1100</v>
      </c>
      <c r="G397" s="198">
        <v>0</v>
      </c>
      <c r="H397" s="199">
        <v>0</v>
      </c>
      <c r="I397" s="199">
        <v>0</v>
      </c>
      <c r="J397" s="186" t="b">
        <f>IF(ISBLANK(CertifiedCrop[[#This Row],[1. Identifiant interne d’exploitation agricole*]]),"",IF(ISERROR(MATCH(CertifiedCrop[[#This Row],[1. Identifiant interne d’exploitation agricole*]],GroupMember[1. Identifiant interne d’exploitation agricole*],0)),FALSE,TRUE))</f>
        <v>1</v>
      </c>
      <c r="K397" s="186" t="b">
        <f t="array" ref="K397">IF(ISBLANK(CertifiedCrop[[#This Row],[2. Produit agricole certifié*]]),"",IF(ISERROR(MATCH(1,(#REF!=CertifiedCrop[[#This Row],[2. Produit agricole certifié*]])*(#REF!=CertifiedCrop[[#This Row],[3. Variété**]]),0)),FALSE,TRUE))</f>
        <v>0</v>
      </c>
      <c r="L397" s="212" t="str">
        <f t="shared" si="30"/>
        <v/>
      </c>
      <c r="M397" s="212" t="str">
        <f t="shared" si="31"/>
        <v/>
      </c>
      <c r="N397" s="213" t="str">
        <f t="shared" si="32"/>
        <v/>
      </c>
      <c r="O397" s="214">
        <f t="shared" si="33"/>
        <v>560</v>
      </c>
      <c r="P397" s="214">
        <f t="shared" si="34"/>
        <v>558.37563451776646</v>
      </c>
      <c r="Q397" s="187" t="str">
        <f>IFERROR((VLOOKUP(A397,GM_Table,8,FALSE)-SUMIFS(D:D,A:A,A397,B:B,B397,C:C,C397)),"")</f>
        <v/>
      </c>
      <c r="R397" s="187" t="str">
        <f>IFERROR(CONCATENATE(VLOOKUP(A397,GM_Table,12,FALSE)," ",(VLOOKUP(A397,GM_Table,13,FALSE))),"")</f>
        <v/>
      </c>
      <c r="S397" s="203"/>
      <c r="T397" s="203"/>
      <c r="U397" s="203"/>
      <c r="V397" s="203"/>
      <c r="W397" s="203"/>
      <c r="X397" s="203"/>
    </row>
    <row r="398" spans="1:24" s="204" customFormat="1" x14ac:dyDescent="0.25">
      <c r="A398" s="210" t="s">
        <v>2003</v>
      </c>
      <c r="B398" s="210" t="s">
        <v>427</v>
      </c>
      <c r="C398" s="210" t="s">
        <v>2213</v>
      </c>
      <c r="D398" s="211">
        <v>0.83</v>
      </c>
      <c r="E398" s="211">
        <v>461.47999999999996</v>
      </c>
      <c r="F398" s="211">
        <v>458</v>
      </c>
      <c r="G398" s="198">
        <v>0</v>
      </c>
      <c r="H398" s="199">
        <v>0</v>
      </c>
      <c r="I398" s="199">
        <v>0</v>
      </c>
      <c r="J398" s="186" t="b">
        <f>IF(ISBLANK(CertifiedCrop[[#This Row],[1. Identifiant interne d’exploitation agricole*]]),"",IF(ISERROR(MATCH(CertifiedCrop[[#This Row],[1. Identifiant interne d’exploitation agricole*]],GroupMember[1. Identifiant interne d’exploitation agricole*],0)),FALSE,TRUE))</f>
        <v>1</v>
      </c>
      <c r="K398" s="186" t="b">
        <f t="array" ref="K398">IF(ISBLANK(CertifiedCrop[[#This Row],[2. Produit agricole certifié*]]),"",IF(ISERROR(MATCH(1,(#REF!=CertifiedCrop[[#This Row],[2. Produit agricole certifié*]])*(#REF!=CertifiedCrop[[#This Row],[3. Variété**]]),0)),FALSE,TRUE))</f>
        <v>0</v>
      </c>
      <c r="L398" s="212" t="str">
        <f t="shared" si="30"/>
        <v/>
      </c>
      <c r="M398" s="212" t="str">
        <f t="shared" si="31"/>
        <v/>
      </c>
      <c r="N398" s="213" t="str">
        <f t="shared" si="32"/>
        <v/>
      </c>
      <c r="O398" s="214">
        <f t="shared" si="33"/>
        <v>556</v>
      </c>
      <c r="P398" s="214">
        <f t="shared" si="34"/>
        <v>551.80722891566268</v>
      </c>
      <c r="Q398" s="187" t="str">
        <f>IFERROR((VLOOKUP(A398,GM_Table,8,FALSE)-SUMIFS(D:D,A:A,A398,B:B,B398,C:C,C398)),"")</f>
        <v/>
      </c>
      <c r="R398" s="187" t="str">
        <f>IFERROR(CONCATENATE(VLOOKUP(A398,GM_Table,12,FALSE)," ",(VLOOKUP(A398,GM_Table,13,FALSE))),"")</f>
        <v/>
      </c>
      <c r="S398" s="203"/>
      <c r="T398" s="203"/>
      <c r="U398" s="203"/>
      <c r="V398" s="203"/>
      <c r="W398" s="203"/>
      <c r="X398" s="203"/>
    </row>
    <row r="399" spans="1:24" s="204" customFormat="1" x14ac:dyDescent="0.25">
      <c r="A399" s="210" t="s">
        <v>2007</v>
      </c>
      <c r="B399" s="210" t="s">
        <v>427</v>
      </c>
      <c r="C399" s="210" t="s">
        <v>2213</v>
      </c>
      <c r="D399" s="211">
        <v>0.67</v>
      </c>
      <c r="E399" s="211">
        <v>372.52000000000004</v>
      </c>
      <c r="F399" s="211">
        <v>365</v>
      </c>
      <c r="G399" s="198">
        <v>0</v>
      </c>
      <c r="H399" s="199">
        <v>0</v>
      </c>
      <c r="I399" s="199">
        <v>0</v>
      </c>
      <c r="J399" s="186" t="b">
        <f>IF(ISBLANK(CertifiedCrop[[#This Row],[1. Identifiant interne d’exploitation agricole*]]),"",IF(ISERROR(MATCH(CertifiedCrop[[#This Row],[1. Identifiant interne d’exploitation agricole*]],GroupMember[1. Identifiant interne d’exploitation agricole*],0)),FALSE,TRUE))</f>
        <v>1</v>
      </c>
      <c r="K399" s="186" t="b">
        <f t="array" ref="K399">IF(ISBLANK(CertifiedCrop[[#This Row],[2. Produit agricole certifié*]]),"",IF(ISERROR(MATCH(1,(#REF!=CertifiedCrop[[#This Row],[2. Produit agricole certifié*]])*(#REF!=CertifiedCrop[[#This Row],[3. Variété**]]),0)),FALSE,TRUE))</f>
        <v>0</v>
      </c>
      <c r="L399" s="212" t="str">
        <f t="shared" si="30"/>
        <v/>
      </c>
      <c r="M399" s="212" t="str">
        <f t="shared" si="31"/>
        <v/>
      </c>
      <c r="N399" s="213" t="str">
        <f t="shared" si="32"/>
        <v/>
      </c>
      <c r="O399" s="214">
        <f t="shared" si="33"/>
        <v>556</v>
      </c>
      <c r="P399" s="214">
        <f t="shared" si="34"/>
        <v>544.77611940298505</v>
      </c>
      <c r="Q399" s="187" t="str">
        <f>IFERROR((VLOOKUP(A399,GM_Table,8,FALSE)-SUMIFS(D:D,A:A,A399,B:B,B399,C:C,C399)),"")</f>
        <v/>
      </c>
      <c r="R399" s="187" t="str">
        <f>IFERROR(CONCATENATE(VLOOKUP(A399,GM_Table,12,FALSE)," ",(VLOOKUP(A399,GM_Table,13,FALSE))),"")</f>
        <v/>
      </c>
      <c r="S399" s="203"/>
      <c r="T399" s="203"/>
      <c r="U399" s="203"/>
      <c r="V399" s="203"/>
      <c r="W399" s="203"/>
      <c r="X399" s="203"/>
    </row>
    <row r="400" spans="1:24" s="204" customFormat="1" x14ac:dyDescent="0.25">
      <c r="A400" s="210" t="s">
        <v>2012</v>
      </c>
      <c r="B400" s="210" t="s">
        <v>427</v>
      </c>
      <c r="C400" s="210" t="s">
        <v>2213</v>
      </c>
      <c r="D400" s="211">
        <v>3.93</v>
      </c>
      <c r="E400" s="211">
        <v>2185.08</v>
      </c>
      <c r="F400" s="211">
        <v>2184</v>
      </c>
      <c r="G400" s="198">
        <v>0</v>
      </c>
      <c r="H400" s="199">
        <v>0</v>
      </c>
      <c r="I400" s="199">
        <v>0</v>
      </c>
      <c r="J400" s="186" t="b">
        <f>IF(ISBLANK(CertifiedCrop[[#This Row],[1. Identifiant interne d’exploitation agricole*]]),"",IF(ISERROR(MATCH(CertifiedCrop[[#This Row],[1. Identifiant interne d’exploitation agricole*]],GroupMember[1. Identifiant interne d’exploitation agricole*],0)),FALSE,TRUE))</f>
        <v>1</v>
      </c>
      <c r="K400" s="186" t="b">
        <f t="array" ref="K400">IF(ISBLANK(CertifiedCrop[[#This Row],[2. Produit agricole certifié*]]),"",IF(ISERROR(MATCH(1,(#REF!=CertifiedCrop[[#This Row],[2. Produit agricole certifié*]])*(#REF!=CertifiedCrop[[#This Row],[3. Variété**]]),0)),FALSE,TRUE))</f>
        <v>0</v>
      </c>
      <c r="L400" s="212" t="str">
        <f t="shared" si="30"/>
        <v/>
      </c>
      <c r="M400" s="212" t="str">
        <f t="shared" si="31"/>
        <v/>
      </c>
      <c r="N400" s="213" t="str">
        <f t="shared" si="32"/>
        <v/>
      </c>
      <c r="O400" s="214">
        <f t="shared" si="33"/>
        <v>556</v>
      </c>
      <c r="P400" s="214">
        <f t="shared" si="34"/>
        <v>555.72519083969462</v>
      </c>
      <c r="Q400" s="187" t="str">
        <f>IFERROR((VLOOKUP(A400,GM_Table,8,FALSE)-SUMIFS(D:D,A:A,A400,B:B,B400,C:C,C400)),"")</f>
        <v/>
      </c>
      <c r="R400" s="187" t="str">
        <f>IFERROR(CONCATENATE(VLOOKUP(A400,GM_Table,12,FALSE)," ",(VLOOKUP(A400,GM_Table,13,FALSE))),"")</f>
        <v/>
      </c>
      <c r="S400" s="203"/>
      <c r="T400" s="203"/>
      <c r="U400" s="203"/>
      <c r="V400" s="203"/>
      <c r="W400" s="203"/>
      <c r="X400" s="203"/>
    </row>
    <row r="401" spans="1:24" s="204" customFormat="1" x14ac:dyDescent="0.25">
      <c r="A401" s="210" t="s">
        <v>2015</v>
      </c>
      <c r="B401" s="210" t="s">
        <v>427</v>
      </c>
      <c r="C401" s="210" t="s">
        <v>2213</v>
      </c>
      <c r="D401" s="211">
        <v>1.54</v>
      </c>
      <c r="E401" s="211">
        <v>856.24</v>
      </c>
      <c r="F401" s="211">
        <v>852</v>
      </c>
      <c r="G401" s="198">
        <v>0</v>
      </c>
      <c r="H401" s="199">
        <v>0</v>
      </c>
      <c r="I401" s="199">
        <v>0</v>
      </c>
      <c r="J401" s="186" t="b">
        <f>IF(ISBLANK(CertifiedCrop[[#This Row],[1. Identifiant interne d’exploitation agricole*]]),"",IF(ISERROR(MATCH(CertifiedCrop[[#This Row],[1. Identifiant interne d’exploitation agricole*]],GroupMember[1. Identifiant interne d’exploitation agricole*],0)),FALSE,TRUE))</f>
        <v>1</v>
      </c>
      <c r="K401" s="186" t="b">
        <f t="array" ref="K401">IF(ISBLANK(CertifiedCrop[[#This Row],[2. Produit agricole certifié*]]),"",IF(ISERROR(MATCH(1,(#REF!=CertifiedCrop[[#This Row],[2. Produit agricole certifié*]])*(#REF!=CertifiedCrop[[#This Row],[3. Variété**]]),0)),FALSE,TRUE))</f>
        <v>0</v>
      </c>
      <c r="L401" s="212" t="str">
        <f t="shared" si="30"/>
        <v/>
      </c>
      <c r="M401" s="212" t="str">
        <f t="shared" si="31"/>
        <v/>
      </c>
      <c r="N401" s="213" t="str">
        <f t="shared" si="32"/>
        <v/>
      </c>
      <c r="O401" s="214">
        <f t="shared" si="33"/>
        <v>556</v>
      </c>
      <c r="P401" s="214">
        <f t="shared" si="34"/>
        <v>553.2467532467532</v>
      </c>
      <c r="Q401" s="187" t="str">
        <f>IFERROR((VLOOKUP(A401,GM_Table,8,FALSE)-SUMIFS(D:D,A:A,A401,B:B,B401,C:C,C401)),"")</f>
        <v/>
      </c>
      <c r="R401" s="187" t="str">
        <f>IFERROR(CONCATENATE(VLOOKUP(A401,GM_Table,12,FALSE)," ",(VLOOKUP(A401,GM_Table,13,FALSE))),"")</f>
        <v/>
      </c>
      <c r="S401" s="203"/>
      <c r="T401" s="203"/>
      <c r="U401" s="203"/>
      <c r="V401" s="203"/>
      <c r="W401" s="203"/>
      <c r="X401" s="203"/>
    </row>
    <row r="402" spans="1:24" s="204" customFormat="1" x14ac:dyDescent="0.25">
      <c r="A402" s="210" t="s">
        <v>2020</v>
      </c>
      <c r="B402" s="210" t="s">
        <v>427</v>
      </c>
      <c r="C402" s="210" t="s">
        <v>2213</v>
      </c>
      <c r="D402" s="211">
        <v>1.0569999999999999</v>
      </c>
      <c r="E402" s="211">
        <v>587.69200000000001</v>
      </c>
      <c r="F402" s="211">
        <v>584</v>
      </c>
      <c r="G402" s="198">
        <v>0</v>
      </c>
      <c r="H402" s="199">
        <v>0</v>
      </c>
      <c r="I402" s="199">
        <v>0</v>
      </c>
      <c r="J402" s="186" t="b">
        <f>IF(ISBLANK(CertifiedCrop[[#This Row],[1. Identifiant interne d’exploitation agricole*]]),"",IF(ISERROR(MATCH(CertifiedCrop[[#This Row],[1. Identifiant interne d’exploitation agricole*]],GroupMember[1. Identifiant interne d’exploitation agricole*],0)),FALSE,TRUE))</f>
        <v>1</v>
      </c>
      <c r="K402" s="186" t="b">
        <f t="array" ref="K402">IF(ISBLANK(CertifiedCrop[[#This Row],[2. Produit agricole certifié*]]),"",IF(ISERROR(MATCH(1,(#REF!=CertifiedCrop[[#This Row],[2. Produit agricole certifié*]])*(#REF!=CertifiedCrop[[#This Row],[3. Variété**]]),0)),FALSE,TRUE))</f>
        <v>0</v>
      </c>
      <c r="L402" s="212" t="str">
        <f t="shared" si="30"/>
        <v/>
      </c>
      <c r="M402" s="212" t="str">
        <f t="shared" si="31"/>
        <v/>
      </c>
      <c r="N402" s="213" t="str">
        <f t="shared" si="32"/>
        <v/>
      </c>
      <c r="O402" s="214">
        <f t="shared" si="33"/>
        <v>556</v>
      </c>
      <c r="P402" s="214">
        <f t="shared" si="34"/>
        <v>552.50709555345315</v>
      </c>
      <c r="Q402" s="187" t="str">
        <f>IFERROR((VLOOKUP(A402,GM_Table,8,FALSE)-SUMIFS(D:D,A:A,A402,B:B,B402,C:C,C402)),"")</f>
        <v/>
      </c>
      <c r="R402" s="187" t="str">
        <f>IFERROR(CONCATENATE(VLOOKUP(A402,GM_Table,12,FALSE)," ",(VLOOKUP(A402,GM_Table,13,FALSE))),"")</f>
        <v/>
      </c>
      <c r="S402" s="203"/>
      <c r="T402" s="203"/>
      <c r="U402" s="203"/>
      <c r="V402" s="203"/>
      <c r="W402" s="203"/>
      <c r="X402" s="203"/>
    </row>
    <row r="403" spans="1:24" s="204" customFormat="1" x14ac:dyDescent="0.25">
      <c r="A403" s="210" t="s">
        <v>2025</v>
      </c>
      <c r="B403" s="210" t="s">
        <v>427</v>
      </c>
      <c r="C403" s="210" t="s">
        <v>2213</v>
      </c>
      <c r="D403" s="211">
        <v>0.9</v>
      </c>
      <c r="E403" s="211">
        <v>501.00299999999999</v>
      </c>
      <c r="F403" s="211">
        <v>500</v>
      </c>
      <c r="G403" s="198">
        <v>0</v>
      </c>
      <c r="H403" s="199">
        <v>0</v>
      </c>
      <c r="I403" s="199">
        <v>0</v>
      </c>
      <c r="J403" s="186" t="b">
        <f>IF(ISBLANK(CertifiedCrop[[#This Row],[1. Identifiant interne d’exploitation agricole*]]),"",IF(ISERROR(MATCH(CertifiedCrop[[#This Row],[1. Identifiant interne d’exploitation agricole*]],GroupMember[1. Identifiant interne d’exploitation agricole*],0)),FALSE,TRUE))</f>
        <v>1</v>
      </c>
      <c r="K403" s="186" t="b">
        <f t="array" ref="K403">IF(ISBLANK(CertifiedCrop[[#This Row],[2. Produit agricole certifié*]]),"",IF(ISERROR(MATCH(1,(#REF!=CertifiedCrop[[#This Row],[2. Produit agricole certifié*]])*(#REF!=CertifiedCrop[[#This Row],[3. Variété**]]),0)),FALSE,TRUE))</f>
        <v>0</v>
      </c>
      <c r="L403" s="212" t="str">
        <f t="shared" si="30"/>
        <v/>
      </c>
      <c r="M403" s="212" t="str">
        <f t="shared" si="31"/>
        <v/>
      </c>
      <c r="N403" s="213" t="str">
        <f t="shared" si="32"/>
        <v/>
      </c>
      <c r="O403" s="214">
        <f t="shared" si="33"/>
        <v>556.66999999999996</v>
      </c>
      <c r="P403" s="214">
        <f t="shared" si="34"/>
        <v>555.55555555555554</v>
      </c>
      <c r="Q403" s="187" t="str">
        <f>IFERROR((VLOOKUP(A403,GM_Table,8,FALSE)-SUMIFS(D:D,A:A,A403,B:B,B403,C:C,C403)),"")</f>
        <v/>
      </c>
      <c r="R403" s="187" t="str">
        <f>IFERROR(CONCATENATE(VLOOKUP(A403,GM_Table,12,FALSE)," ",(VLOOKUP(A403,GM_Table,13,FALSE))),"")</f>
        <v/>
      </c>
      <c r="S403" s="203"/>
      <c r="T403" s="203"/>
      <c r="U403" s="203"/>
      <c r="V403" s="203"/>
      <c r="W403" s="203"/>
      <c r="X403" s="203"/>
    </row>
    <row r="404" spans="1:24" s="204" customFormat="1" x14ac:dyDescent="0.25">
      <c r="A404" s="210" t="s">
        <v>2029</v>
      </c>
      <c r="B404" s="210" t="s">
        <v>427</v>
      </c>
      <c r="C404" s="210" t="s">
        <v>2213</v>
      </c>
      <c r="D404" s="211">
        <v>3.42</v>
      </c>
      <c r="E404" s="211">
        <v>1901.52</v>
      </c>
      <c r="F404" s="211">
        <v>1900</v>
      </c>
      <c r="G404" s="198">
        <v>0</v>
      </c>
      <c r="H404" s="199">
        <v>0</v>
      </c>
      <c r="I404" s="199">
        <v>0</v>
      </c>
      <c r="J404" s="186" t="b">
        <f>IF(ISBLANK(CertifiedCrop[[#This Row],[1. Identifiant interne d’exploitation agricole*]]),"",IF(ISERROR(MATCH(CertifiedCrop[[#This Row],[1. Identifiant interne d’exploitation agricole*]],GroupMember[1. Identifiant interne d’exploitation agricole*],0)),FALSE,TRUE))</f>
        <v>1</v>
      </c>
      <c r="K404" s="186" t="b">
        <f t="array" ref="K404">IF(ISBLANK(CertifiedCrop[[#This Row],[2. Produit agricole certifié*]]),"",IF(ISERROR(MATCH(1,(#REF!=CertifiedCrop[[#This Row],[2. Produit agricole certifié*]])*(#REF!=CertifiedCrop[[#This Row],[3. Variété**]]),0)),FALSE,TRUE))</f>
        <v>0</v>
      </c>
      <c r="L404" s="212" t="str">
        <f t="shared" si="30"/>
        <v/>
      </c>
      <c r="M404" s="212" t="str">
        <f t="shared" si="31"/>
        <v/>
      </c>
      <c r="N404" s="213" t="str">
        <f t="shared" si="32"/>
        <v/>
      </c>
      <c r="O404" s="214">
        <f t="shared" si="33"/>
        <v>556</v>
      </c>
      <c r="P404" s="214">
        <f t="shared" si="34"/>
        <v>555.55555555555554</v>
      </c>
      <c r="Q404" s="187" t="str">
        <f>IFERROR((VLOOKUP(A404,GM_Table,8,FALSE)-SUMIFS(D:D,A:A,A404,B:B,B404,C:C,C404)),"")</f>
        <v/>
      </c>
      <c r="R404" s="187" t="str">
        <f>IFERROR(CONCATENATE(VLOOKUP(A404,GM_Table,12,FALSE)," ",(VLOOKUP(A404,GM_Table,13,FALSE))),"")</f>
        <v/>
      </c>
      <c r="S404" s="203"/>
      <c r="T404" s="203"/>
      <c r="U404" s="203"/>
      <c r="V404" s="203"/>
      <c r="W404" s="203"/>
      <c r="X404" s="203"/>
    </row>
    <row r="405" spans="1:24" s="204" customFormat="1" x14ac:dyDescent="0.25">
      <c r="A405" s="210" t="s">
        <v>2034</v>
      </c>
      <c r="B405" s="210" t="s">
        <v>427</v>
      </c>
      <c r="C405" s="210" t="s">
        <v>2213</v>
      </c>
      <c r="D405" s="211">
        <v>1.42</v>
      </c>
      <c r="E405" s="211">
        <v>789.52</v>
      </c>
      <c r="F405" s="211">
        <v>784</v>
      </c>
      <c r="G405" s="198">
        <v>0</v>
      </c>
      <c r="H405" s="199">
        <v>0</v>
      </c>
      <c r="I405" s="199">
        <v>0</v>
      </c>
      <c r="J405" s="186" t="b">
        <f>IF(ISBLANK(CertifiedCrop[[#This Row],[1. Identifiant interne d’exploitation agricole*]]),"",IF(ISERROR(MATCH(CertifiedCrop[[#This Row],[1. Identifiant interne d’exploitation agricole*]],GroupMember[1. Identifiant interne d’exploitation agricole*],0)),FALSE,TRUE))</f>
        <v>1</v>
      </c>
      <c r="K405" s="186" t="b">
        <f t="array" ref="K405">IF(ISBLANK(CertifiedCrop[[#This Row],[2. Produit agricole certifié*]]),"",IF(ISERROR(MATCH(1,(#REF!=CertifiedCrop[[#This Row],[2. Produit agricole certifié*]])*(#REF!=CertifiedCrop[[#This Row],[3. Variété**]]),0)),FALSE,TRUE))</f>
        <v>0</v>
      </c>
      <c r="L405" s="212" t="str">
        <f t="shared" si="30"/>
        <v/>
      </c>
      <c r="M405" s="212" t="str">
        <f t="shared" si="31"/>
        <v/>
      </c>
      <c r="N405" s="213" t="str">
        <f t="shared" si="32"/>
        <v/>
      </c>
      <c r="O405" s="214">
        <f t="shared" si="33"/>
        <v>556</v>
      </c>
      <c r="P405" s="214">
        <f t="shared" si="34"/>
        <v>552.11267605633805</v>
      </c>
      <c r="Q405" s="187" t="str">
        <f>IFERROR((VLOOKUP(A405,GM_Table,8,FALSE)-SUMIFS(D:D,A:A,A405,B:B,B405,C:C,C405)),"")</f>
        <v/>
      </c>
      <c r="R405" s="187" t="str">
        <f>IFERROR(CONCATENATE(VLOOKUP(A405,GM_Table,12,FALSE)," ",(VLOOKUP(A405,GM_Table,13,FALSE))),"")</f>
        <v/>
      </c>
      <c r="S405" s="203"/>
      <c r="T405" s="203"/>
      <c r="U405" s="203"/>
      <c r="V405" s="203"/>
      <c r="W405" s="203"/>
      <c r="X405" s="203"/>
    </row>
    <row r="406" spans="1:24" s="204" customFormat="1" x14ac:dyDescent="0.25">
      <c r="A406" s="210" t="s">
        <v>2038</v>
      </c>
      <c r="B406" s="210" t="s">
        <v>427</v>
      </c>
      <c r="C406" s="210" t="s">
        <v>2213</v>
      </c>
      <c r="D406" s="211">
        <v>2.5299999999999998</v>
      </c>
      <c r="E406" s="211">
        <v>1406.6799999999998</v>
      </c>
      <c r="F406" s="211">
        <v>1402</v>
      </c>
      <c r="G406" s="198">
        <v>0</v>
      </c>
      <c r="H406" s="199">
        <v>0</v>
      </c>
      <c r="I406" s="199">
        <v>0</v>
      </c>
      <c r="J406" s="186" t="b">
        <f>IF(ISBLANK(CertifiedCrop[[#This Row],[1. Identifiant interne d’exploitation agricole*]]),"",IF(ISERROR(MATCH(CertifiedCrop[[#This Row],[1. Identifiant interne d’exploitation agricole*]],GroupMember[1. Identifiant interne d’exploitation agricole*],0)),FALSE,TRUE))</f>
        <v>1</v>
      </c>
      <c r="K406" s="186" t="b">
        <f t="array" ref="K406">IF(ISBLANK(CertifiedCrop[[#This Row],[2. Produit agricole certifié*]]),"",IF(ISERROR(MATCH(1,(#REF!=CertifiedCrop[[#This Row],[2. Produit agricole certifié*]])*(#REF!=CertifiedCrop[[#This Row],[3. Variété**]]),0)),FALSE,TRUE))</f>
        <v>0</v>
      </c>
      <c r="L406" s="212" t="str">
        <f t="shared" si="30"/>
        <v/>
      </c>
      <c r="M406" s="212" t="str">
        <f t="shared" si="31"/>
        <v/>
      </c>
      <c r="N406" s="213" t="str">
        <f t="shared" si="32"/>
        <v/>
      </c>
      <c r="O406" s="214">
        <f t="shared" si="33"/>
        <v>556</v>
      </c>
      <c r="P406" s="214">
        <f t="shared" si="34"/>
        <v>554.1501976284585</v>
      </c>
      <c r="Q406" s="187" t="str">
        <f>IFERROR((VLOOKUP(A406,GM_Table,8,FALSE)-SUMIFS(D:D,A:A,A406,B:B,B406,C:C,C406)),"")</f>
        <v/>
      </c>
      <c r="R406" s="187" t="str">
        <f>IFERROR(CONCATENATE(VLOOKUP(A406,GM_Table,12,FALSE)," ",(VLOOKUP(A406,GM_Table,13,FALSE))),"")</f>
        <v/>
      </c>
      <c r="S406" s="203"/>
      <c r="T406" s="203"/>
      <c r="U406" s="203"/>
      <c r="V406" s="203"/>
      <c r="W406" s="203"/>
      <c r="X406" s="203"/>
    </row>
    <row r="407" spans="1:24" s="204" customFormat="1" x14ac:dyDescent="0.25">
      <c r="A407" s="210" t="s">
        <v>2041</v>
      </c>
      <c r="B407" s="210" t="s">
        <v>427</v>
      </c>
      <c r="C407" s="210" t="s">
        <v>2213</v>
      </c>
      <c r="D407" s="211">
        <v>1.43</v>
      </c>
      <c r="E407" s="211">
        <v>798.41190000000006</v>
      </c>
      <c r="F407" s="211">
        <v>795</v>
      </c>
      <c r="G407" s="198">
        <v>0</v>
      </c>
      <c r="H407" s="199">
        <v>0</v>
      </c>
      <c r="I407" s="199">
        <v>0</v>
      </c>
      <c r="J407" s="186" t="b">
        <f>IF(ISBLANK(CertifiedCrop[[#This Row],[1. Identifiant interne d’exploitation agricole*]]),"",IF(ISERROR(MATCH(CertifiedCrop[[#This Row],[1. Identifiant interne d’exploitation agricole*]],GroupMember[1. Identifiant interne d’exploitation agricole*],0)),FALSE,TRUE))</f>
        <v>1</v>
      </c>
      <c r="K407" s="186" t="b">
        <f t="array" ref="K407">IF(ISBLANK(CertifiedCrop[[#This Row],[2. Produit agricole certifié*]]),"",IF(ISERROR(MATCH(1,(#REF!=CertifiedCrop[[#This Row],[2. Produit agricole certifié*]])*(#REF!=CertifiedCrop[[#This Row],[3. Variété**]]),0)),FALSE,TRUE))</f>
        <v>0</v>
      </c>
      <c r="L407" s="212" t="str">
        <f t="shared" si="30"/>
        <v/>
      </c>
      <c r="M407" s="212" t="str">
        <f t="shared" si="31"/>
        <v/>
      </c>
      <c r="N407" s="213" t="str">
        <f t="shared" si="32"/>
        <v/>
      </c>
      <c r="O407" s="214">
        <f t="shared" si="33"/>
        <v>558.33000000000004</v>
      </c>
      <c r="P407" s="214">
        <f t="shared" si="34"/>
        <v>555.944055944056</v>
      </c>
      <c r="Q407" s="187" t="str">
        <f>IFERROR((VLOOKUP(A407,GM_Table,8,FALSE)-SUMIFS(D:D,A:A,A407,B:B,B407,C:C,C407)),"")</f>
        <v/>
      </c>
      <c r="R407" s="187" t="str">
        <f>IFERROR(CONCATENATE(VLOOKUP(A407,GM_Table,12,FALSE)," ",(VLOOKUP(A407,GM_Table,13,FALSE))),"")</f>
        <v/>
      </c>
      <c r="S407" s="203"/>
      <c r="T407" s="203"/>
      <c r="U407" s="203"/>
      <c r="V407" s="203"/>
      <c r="W407" s="203"/>
      <c r="X407" s="203"/>
    </row>
    <row r="408" spans="1:24" s="204" customFormat="1" x14ac:dyDescent="0.25">
      <c r="A408" s="210" t="s">
        <v>2044</v>
      </c>
      <c r="B408" s="210" t="s">
        <v>427</v>
      </c>
      <c r="C408" s="210" t="s">
        <v>2213</v>
      </c>
      <c r="D408" s="211">
        <v>0.75</v>
      </c>
      <c r="E408" s="211">
        <v>417</v>
      </c>
      <c r="F408" s="211">
        <v>412</v>
      </c>
      <c r="G408" s="198">
        <v>0</v>
      </c>
      <c r="H408" s="199">
        <v>0</v>
      </c>
      <c r="I408" s="199">
        <v>0</v>
      </c>
      <c r="J408" s="186" t="b">
        <f>IF(ISBLANK(CertifiedCrop[[#This Row],[1. Identifiant interne d’exploitation agricole*]]),"",IF(ISERROR(MATCH(CertifiedCrop[[#This Row],[1. Identifiant interne d’exploitation agricole*]],GroupMember[1. Identifiant interne d’exploitation agricole*],0)),FALSE,TRUE))</f>
        <v>1</v>
      </c>
      <c r="K408" s="186" t="b">
        <f t="array" ref="K408">IF(ISBLANK(CertifiedCrop[[#This Row],[2. Produit agricole certifié*]]),"",IF(ISERROR(MATCH(1,(#REF!=CertifiedCrop[[#This Row],[2. Produit agricole certifié*]])*(#REF!=CertifiedCrop[[#This Row],[3. Variété**]]),0)),FALSE,TRUE))</f>
        <v>0</v>
      </c>
      <c r="L408" s="212" t="str">
        <f t="shared" si="30"/>
        <v/>
      </c>
      <c r="M408" s="212" t="str">
        <f t="shared" si="31"/>
        <v/>
      </c>
      <c r="N408" s="213" t="str">
        <f t="shared" si="32"/>
        <v/>
      </c>
      <c r="O408" s="214">
        <f t="shared" si="33"/>
        <v>556</v>
      </c>
      <c r="P408" s="214">
        <f t="shared" si="34"/>
        <v>549.33333333333337</v>
      </c>
      <c r="Q408" s="187" t="str">
        <f>IFERROR((VLOOKUP(A408,GM_Table,8,FALSE)-SUMIFS(D:D,A:A,A408,B:B,B408,C:C,C408)),"")</f>
        <v/>
      </c>
      <c r="R408" s="187" t="str">
        <f>IFERROR(CONCATENATE(VLOOKUP(A408,GM_Table,12,FALSE)," ",(VLOOKUP(A408,GM_Table,13,FALSE))),"")</f>
        <v/>
      </c>
      <c r="S408" s="203"/>
      <c r="T408" s="203"/>
      <c r="U408" s="203"/>
      <c r="V408" s="203"/>
      <c r="W408" s="203"/>
      <c r="X408" s="203"/>
    </row>
    <row r="409" spans="1:24" s="204" customFormat="1" x14ac:dyDescent="0.25">
      <c r="A409" s="210" t="s">
        <v>2047</v>
      </c>
      <c r="B409" s="210" t="s">
        <v>427</v>
      </c>
      <c r="C409" s="210" t="s">
        <v>2213</v>
      </c>
      <c r="D409" s="211">
        <v>0.87</v>
      </c>
      <c r="E409" s="211">
        <v>483.71999999999997</v>
      </c>
      <c r="F409" s="211">
        <v>481</v>
      </c>
      <c r="G409" s="198">
        <v>0</v>
      </c>
      <c r="H409" s="199">
        <v>0</v>
      </c>
      <c r="I409" s="199">
        <v>0</v>
      </c>
      <c r="J409" s="186" t="b">
        <f>IF(ISBLANK(CertifiedCrop[[#This Row],[1. Identifiant interne d’exploitation agricole*]]),"",IF(ISERROR(MATCH(CertifiedCrop[[#This Row],[1. Identifiant interne d’exploitation agricole*]],GroupMember[1. Identifiant interne d’exploitation agricole*],0)),FALSE,TRUE))</f>
        <v>1</v>
      </c>
      <c r="K409" s="186" t="b">
        <f t="array" ref="K409">IF(ISBLANK(CertifiedCrop[[#This Row],[2. Produit agricole certifié*]]),"",IF(ISERROR(MATCH(1,(#REF!=CertifiedCrop[[#This Row],[2. Produit agricole certifié*]])*(#REF!=CertifiedCrop[[#This Row],[3. Variété**]]),0)),FALSE,TRUE))</f>
        <v>0</v>
      </c>
      <c r="L409" s="212" t="str">
        <f t="shared" si="30"/>
        <v/>
      </c>
      <c r="M409" s="212" t="str">
        <f t="shared" si="31"/>
        <v/>
      </c>
      <c r="N409" s="213" t="str">
        <f t="shared" si="32"/>
        <v/>
      </c>
      <c r="O409" s="214">
        <f t="shared" si="33"/>
        <v>556</v>
      </c>
      <c r="P409" s="214">
        <f t="shared" si="34"/>
        <v>552.87356321839081</v>
      </c>
      <c r="Q409" s="187" t="str">
        <f>IFERROR((VLOOKUP(A409,GM_Table,8,FALSE)-SUMIFS(D:D,A:A,A409,B:B,B409,C:C,C409)),"")</f>
        <v/>
      </c>
      <c r="R409" s="187" t="str">
        <f>IFERROR(CONCATENATE(VLOOKUP(A409,GM_Table,12,FALSE)," ",(VLOOKUP(A409,GM_Table,13,FALSE))),"")</f>
        <v/>
      </c>
      <c r="S409" s="203"/>
      <c r="T409" s="203"/>
      <c r="U409" s="203"/>
      <c r="V409" s="203"/>
      <c r="W409" s="203"/>
      <c r="X409" s="203"/>
    </row>
    <row r="410" spans="1:24" s="204" customFormat="1" x14ac:dyDescent="0.25">
      <c r="A410" s="210" t="s">
        <v>2050</v>
      </c>
      <c r="B410" s="210" t="s">
        <v>427</v>
      </c>
      <c r="C410" s="210" t="s">
        <v>2213</v>
      </c>
      <c r="D410" s="211">
        <v>1.47</v>
      </c>
      <c r="E410" s="211">
        <v>817.31999999999994</v>
      </c>
      <c r="F410" s="211">
        <v>811</v>
      </c>
      <c r="G410" s="198">
        <v>0</v>
      </c>
      <c r="H410" s="199">
        <v>0</v>
      </c>
      <c r="I410" s="199">
        <v>0</v>
      </c>
      <c r="J410" s="186" t="b">
        <f>IF(ISBLANK(CertifiedCrop[[#This Row],[1. Identifiant interne d’exploitation agricole*]]),"",IF(ISERROR(MATCH(CertifiedCrop[[#This Row],[1. Identifiant interne d’exploitation agricole*]],GroupMember[1. Identifiant interne d’exploitation agricole*],0)),FALSE,TRUE))</f>
        <v>1</v>
      </c>
      <c r="K410" s="186" t="b">
        <f t="array" ref="K410">IF(ISBLANK(CertifiedCrop[[#This Row],[2. Produit agricole certifié*]]),"",IF(ISERROR(MATCH(1,(#REF!=CertifiedCrop[[#This Row],[2. Produit agricole certifié*]])*(#REF!=CertifiedCrop[[#This Row],[3. Variété**]]),0)),FALSE,TRUE))</f>
        <v>0</v>
      </c>
      <c r="L410" s="212" t="str">
        <f t="shared" si="30"/>
        <v/>
      </c>
      <c r="M410" s="212" t="str">
        <f t="shared" si="31"/>
        <v/>
      </c>
      <c r="N410" s="213" t="str">
        <f t="shared" si="32"/>
        <v/>
      </c>
      <c r="O410" s="214">
        <f t="shared" si="33"/>
        <v>556</v>
      </c>
      <c r="P410" s="214">
        <f t="shared" si="34"/>
        <v>551.7006802721088</v>
      </c>
      <c r="Q410" s="187" t="str">
        <f>IFERROR((VLOOKUP(A410,GM_Table,8,FALSE)-SUMIFS(D:D,A:A,A410,B:B,B410,C:C,C410)),"")</f>
        <v/>
      </c>
      <c r="R410" s="187" t="str">
        <f>IFERROR(CONCATENATE(VLOOKUP(A410,GM_Table,12,FALSE)," ",(VLOOKUP(A410,GM_Table,13,FALSE))),"")</f>
        <v/>
      </c>
      <c r="S410" s="203"/>
      <c r="T410" s="203"/>
      <c r="U410" s="203"/>
      <c r="V410" s="203"/>
      <c r="W410" s="203"/>
      <c r="X410" s="203"/>
    </row>
    <row r="411" spans="1:24" s="204" customFormat="1" x14ac:dyDescent="0.25">
      <c r="A411" s="210" t="s">
        <v>2053</v>
      </c>
      <c r="B411" s="210" t="s">
        <v>427</v>
      </c>
      <c r="C411" s="210" t="s">
        <v>2213</v>
      </c>
      <c r="D411" s="211">
        <v>0.79</v>
      </c>
      <c r="E411" s="211">
        <v>439.24</v>
      </c>
      <c r="F411" s="211">
        <v>425</v>
      </c>
      <c r="G411" s="198">
        <v>0</v>
      </c>
      <c r="H411" s="199">
        <v>0</v>
      </c>
      <c r="I411" s="199">
        <v>0</v>
      </c>
      <c r="J411" s="186" t="b">
        <f>IF(ISBLANK(CertifiedCrop[[#This Row],[1. Identifiant interne d’exploitation agricole*]]),"",IF(ISERROR(MATCH(CertifiedCrop[[#This Row],[1. Identifiant interne d’exploitation agricole*]],GroupMember[1. Identifiant interne d’exploitation agricole*],0)),FALSE,TRUE))</f>
        <v>1</v>
      </c>
      <c r="K411" s="186" t="b">
        <f t="array" ref="K411">IF(ISBLANK(CertifiedCrop[[#This Row],[2. Produit agricole certifié*]]),"",IF(ISERROR(MATCH(1,(#REF!=CertifiedCrop[[#This Row],[2. Produit agricole certifié*]])*(#REF!=CertifiedCrop[[#This Row],[3. Variété**]]),0)),FALSE,TRUE))</f>
        <v>0</v>
      </c>
      <c r="L411" s="212" t="str">
        <f t="shared" si="30"/>
        <v/>
      </c>
      <c r="M411" s="212" t="str">
        <f t="shared" si="31"/>
        <v/>
      </c>
      <c r="N411" s="213" t="str">
        <f t="shared" si="32"/>
        <v/>
      </c>
      <c r="O411" s="214">
        <f t="shared" si="33"/>
        <v>556</v>
      </c>
      <c r="P411" s="214">
        <f t="shared" si="34"/>
        <v>537.97468354430373</v>
      </c>
      <c r="Q411" s="187" t="str">
        <f>IFERROR((VLOOKUP(A411,GM_Table,8,FALSE)-SUMIFS(D:D,A:A,A411,B:B,B411,C:C,C411)),"")</f>
        <v/>
      </c>
      <c r="R411" s="187" t="str">
        <f>IFERROR(CONCATENATE(VLOOKUP(A411,GM_Table,12,FALSE)," ",(VLOOKUP(A411,GM_Table,13,FALSE))),"")</f>
        <v/>
      </c>
      <c r="S411" s="203"/>
      <c r="T411" s="203"/>
      <c r="U411" s="203"/>
      <c r="V411" s="203"/>
      <c r="W411" s="203"/>
      <c r="X411" s="203"/>
    </row>
    <row r="412" spans="1:24" s="204" customFormat="1" x14ac:dyDescent="0.25">
      <c r="A412" s="210" t="s">
        <v>2056</v>
      </c>
      <c r="B412" s="210" t="s">
        <v>427</v>
      </c>
      <c r="C412" s="210" t="s">
        <v>2213</v>
      </c>
      <c r="D412" s="211">
        <v>4.1100000000000003</v>
      </c>
      <c r="E412" s="211">
        <v>2285.1600000000003</v>
      </c>
      <c r="F412" s="211">
        <v>2278</v>
      </c>
      <c r="G412" s="198">
        <v>0</v>
      </c>
      <c r="H412" s="199">
        <v>0</v>
      </c>
      <c r="I412" s="199">
        <v>0</v>
      </c>
      <c r="J412" s="186" t="b">
        <f>IF(ISBLANK(CertifiedCrop[[#This Row],[1. Identifiant interne d’exploitation agricole*]]),"",IF(ISERROR(MATCH(CertifiedCrop[[#This Row],[1. Identifiant interne d’exploitation agricole*]],GroupMember[1. Identifiant interne d’exploitation agricole*],0)),FALSE,TRUE))</f>
        <v>1</v>
      </c>
      <c r="K412" s="186" t="b">
        <f t="array" ref="K412">IF(ISBLANK(CertifiedCrop[[#This Row],[2. Produit agricole certifié*]]),"",IF(ISERROR(MATCH(1,(#REF!=CertifiedCrop[[#This Row],[2. Produit agricole certifié*]])*(#REF!=CertifiedCrop[[#This Row],[3. Variété**]]),0)),FALSE,TRUE))</f>
        <v>0</v>
      </c>
      <c r="L412" s="212" t="str">
        <f t="shared" si="30"/>
        <v/>
      </c>
      <c r="M412" s="212" t="str">
        <f t="shared" si="31"/>
        <v/>
      </c>
      <c r="N412" s="213" t="str">
        <f t="shared" si="32"/>
        <v/>
      </c>
      <c r="O412" s="214">
        <f t="shared" si="33"/>
        <v>556</v>
      </c>
      <c r="P412" s="214">
        <f t="shared" si="34"/>
        <v>554.25790754257901</v>
      </c>
      <c r="Q412" s="187" t="str">
        <f>IFERROR((VLOOKUP(A412,GM_Table,8,FALSE)-SUMIFS(D:D,A:A,A412,B:B,B412,C:C,C412)),"")</f>
        <v/>
      </c>
      <c r="R412" s="187" t="str">
        <f>IFERROR(CONCATENATE(VLOOKUP(A412,GM_Table,12,FALSE)," ",(VLOOKUP(A412,GM_Table,13,FALSE))),"")</f>
        <v/>
      </c>
      <c r="S412" s="203"/>
      <c r="T412" s="203"/>
      <c r="U412" s="203"/>
      <c r="V412" s="203"/>
      <c r="W412" s="203"/>
      <c r="X412" s="203"/>
    </row>
    <row r="413" spans="1:24" s="204" customFormat="1" x14ac:dyDescent="0.25">
      <c r="A413" s="210" t="s">
        <v>2060</v>
      </c>
      <c r="B413" s="210" t="s">
        <v>427</v>
      </c>
      <c r="C413" s="210" t="s">
        <v>2213</v>
      </c>
      <c r="D413" s="211">
        <v>2.72</v>
      </c>
      <c r="E413" s="211">
        <v>1512.3200000000002</v>
      </c>
      <c r="F413" s="211">
        <v>1510</v>
      </c>
      <c r="G413" s="198">
        <v>0</v>
      </c>
      <c r="H413" s="199">
        <v>0</v>
      </c>
      <c r="I413" s="199">
        <v>0</v>
      </c>
      <c r="J413" s="186" t="b">
        <f>IF(ISBLANK(CertifiedCrop[[#This Row],[1. Identifiant interne d’exploitation agricole*]]),"",IF(ISERROR(MATCH(CertifiedCrop[[#This Row],[1. Identifiant interne d’exploitation agricole*]],GroupMember[1. Identifiant interne d’exploitation agricole*],0)),FALSE,TRUE))</f>
        <v>1</v>
      </c>
      <c r="K413" s="186" t="b">
        <f t="array" ref="K413">IF(ISBLANK(CertifiedCrop[[#This Row],[2. Produit agricole certifié*]]),"",IF(ISERROR(MATCH(1,(#REF!=CertifiedCrop[[#This Row],[2. Produit agricole certifié*]])*(#REF!=CertifiedCrop[[#This Row],[3. Variété**]]),0)),FALSE,TRUE))</f>
        <v>0</v>
      </c>
      <c r="L413" s="212" t="str">
        <f t="shared" si="30"/>
        <v/>
      </c>
      <c r="M413" s="212" t="str">
        <f t="shared" si="31"/>
        <v/>
      </c>
      <c r="N413" s="213" t="str">
        <f t="shared" si="32"/>
        <v/>
      </c>
      <c r="O413" s="214">
        <f t="shared" si="33"/>
        <v>556</v>
      </c>
      <c r="P413" s="214">
        <f t="shared" si="34"/>
        <v>555.14705882352939</v>
      </c>
      <c r="Q413" s="187" t="str">
        <f>IFERROR((VLOOKUP(A413,GM_Table,8,FALSE)-SUMIFS(D:D,A:A,A413,B:B,B413,C:C,C413)),"")</f>
        <v/>
      </c>
      <c r="R413" s="187" t="str">
        <f>IFERROR(CONCATENATE(VLOOKUP(A413,GM_Table,12,FALSE)," ",(VLOOKUP(A413,GM_Table,13,FALSE))),"")</f>
        <v/>
      </c>
      <c r="S413" s="203"/>
      <c r="T413" s="203"/>
      <c r="U413" s="203"/>
      <c r="V413" s="203"/>
      <c r="W413" s="203"/>
      <c r="X413" s="203"/>
    </row>
    <row r="414" spans="1:24" s="204" customFormat="1" x14ac:dyDescent="0.25">
      <c r="A414" s="210" t="s">
        <v>2064</v>
      </c>
      <c r="B414" s="210" t="s">
        <v>427</v>
      </c>
      <c r="C414" s="210" t="s">
        <v>2213</v>
      </c>
      <c r="D414" s="211">
        <v>0.96</v>
      </c>
      <c r="E414" s="211">
        <v>533.76</v>
      </c>
      <c r="F414" s="211">
        <v>531</v>
      </c>
      <c r="G414" s="198">
        <v>0</v>
      </c>
      <c r="H414" s="199">
        <v>0</v>
      </c>
      <c r="I414" s="199">
        <v>0</v>
      </c>
      <c r="J414" s="186" t="b">
        <f>IF(ISBLANK(CertifiedCrop[[#This Row],[1. Identifiant interne d’exploitation agricole*]]),"",IF(ISERROR(MATCH(CertifiedCrop[[#This Row],[1. Identifiant interne d’exploitation agricole*]],GroupMember[1. Identifiant interne d’exploitation agricole*],0)),FALSE,TRUE))</f>
        <v>1</v>
      </c>
      <c r="K414" s="186" t="b">
        <f t="array" ref="K414">IF(ISBLANK(CertifiedCrop[[#This Row],[2. Produit agricole certifié*]]),"",IF(ISERROR(MATCH(1,(#REF!=CertifiedCrop[[#This Row],[2. Produit agricole certifié*]])*(#REF!=CertifiedCrop[[#This Row],[3. Variété**]]),0)),FALSE,TRUE))</f>
        <v>0</v>
      </c>
      <c r="L414" s="212" t="str">
        <f t="shared" si="30"/>
        <v/>
      </c>
      <c r="M414" s="212" t="str">
        <f t="shared" si="31"/>
        <v/>
      </c>
      <c r="N414" s="213" t="str">
        <f t="shared" si="32"/>
        <v/>
      </c>
      <c r="O414" s="214">
        <f t="shared" si="33"/>
        <v>556</v>
      </c>
      <c r="P414" s="214">
        <f t="shared" si="34"/>
        <v>553.125</v>
      </c>
      <c r="Q414" s="187" t="str">
        <f>IFERROR((VLOOKUP(A414,GM_Table,8,FALSE)-SUMIFS(D:D,A:A,A414,B:B,B414,C:C,C414)),"")</f>
        <v/>
      </c>
      <c r="R414" s="187" t="str">
        <f>IFERROR(CONCATENATE(VLOOKUP(A414,GM_Table,12,FALSE)," ",(VLOOKUP(A414,GM_Table,13,FALSE))),"")</f>
        <v/>
      </c>
      <c r="S414" s="203"/>
      <c r="T414" s="203"/>
      <c r="U414" s="203"/>
      <c r="V414" s="203"/>
      <c r="W414" s="203"/>
      <c r="X414" s="203"/>
    </row>
    <row r="415" spans="1:24" s="204" customFormat="1" x14ac:dyDescent="0.25">
      <c r="A415" s="210" t="s">
        <v>2067</v>
      </c>
      <c r="B415" s="210" t="s">
        <v>427</v>
      </c>
      <c r="C415" s="210" t="s">
        <v>2213</v>
      </c>
      <c r="D415" s="211">
        <v>5.42</v>
      </c>
      <c r="E415" s="211">
        <v>3013.52</v>
      </c>
      <c r="F415" s="211">
        <v>3011</v>
      </c>
      <c r="G415" s="198">
        <v>0</v>
      </c>
      <c r="H415" s="199">
        <v>0</v>
      </c>
      <c r="I415" s="199">
        <v>0</v>
      </c>
      <c r="J415" s="186" t="b">
        <f>IF(ISBLANK(CertifiedCrop[[#This Row],[1. Identifiant interne d’exploitation agricole*]]),"",IF(ISERROR(MATCH(CertifiedCrop[[#This Row],[1. Identifiant interne d’exploitation agricole*]],GroupMember[1. Identifiant interne d’exploitation agricole*],0)),FALSE,TRUE))</f>
        <v>1</v>
      </c>
      <c r="K415" s="186" t="b">
        <f t="array" ref="K415">IF(ISBLANK(CertifiedCrop[[#This Row],[2. Produit agricole certifié*]]),"",IF(ISERROR(MATCH(1,(#REF!=CertifiedCrop[[#This Row],[2. Produit agricole certifié*]])*(#REF!=CertifiedCrop[[#This Row],[3. Variété**]]),0)),FALSE,TRUE))</f>
        <v>0</v>
      </c>
      <c r="L415" s="212" t="str">
        <f t="shared" si="30"/>
        <v/>
      </c>
      <c r="M415" s="212" t="str">
        <f t="shared" si="31"/>
        <v/>
      </c>
      <c r="N415" s="213" t="str">
        <f t="shared" si="32"/>
        <v/>
      </c>
      <c r="O415" s="214">
        <f t="shared" si="33"/>
        <v>556</v>
      </c>
      <c r="P415" s="214">
        <f t="shared" si="34"/>
        <v>555.53505535055353</v>
      </c>
      <c r="Q415" s="187" t="str">
        <f>IFERROR((VLOOKUP(A415,GM_Table,8,FALSE)-SUMIFS(D:D,A:A,A415,B:B,B415,C:C,C415)),"")</f>
        <v/>
      </c>
      <c r="R415" s="187" t="str">
        <f>IFERROR(CONCATENATE(VLOOKUP(A415,GM_Table,12,FALSE)," ",(VLOOKUP(A415,GM_Table,13,FALSE))),"")</f>
        <v/>
      </c>
      <c r="S415" s="203"/>
      <c r="T415" s="203"/>
      <c r="U415" s="203"/>
      <c r="V415" s="203"/>
      <c r="W415" s="203"/>
      <c r="X415" s="203"/>
    </row>
    <row r="416" spans="1:24" s="204" customFormat="1" x14ac:dyDescent="0.25">
      <c r="A416" s="210" t="s">
        <v>2072</v>
      </c>
      <c r="B416" s="210" t="s">
        <v>427</v>
      </c>
      <c r="C416" s="210" t="s">
        <v>2213</v>
      </c>
      <c r="D416" s="211">
        <v>2.79</v>
      </c>
      <c r="E416" s="211">
        <v>1594.9593</v>
      </c>
      <c r="F416" s="211">
        <v>1592</v>
      </c>
      <c r="G416" s="198">
        <v>0</v>
      </c>
      <c r="H416" s="199">
        <v>0</v>
      </c>
      <c r="I416" s="199">
        <v>0</v>
      </c>
      <c r="J416" s="186" t="b">
        <f>IF(ISBLANK(CertifiedCrop[[#This Row],[1. Identifiant interne d’exploitation agricole*]]),"",IF(ISERROR(MATCH(CertifiedCrop[[#This Row],[1. Identifiant interne d’exploitation agricole*]],GroupMember[1. Identifiant interne d’exploitation agricole*],0)),FALSE,TRUE))</f>
        <v>1</v>
      </c>
      <c r="K416" s="186" t="b">
        <f t="array" ref="K416">IF(ISBLANK(CertifiedCrop[[#This Row],[2. Produit agricole certifié*]]),"",IF(ISERROR(MATCH(1,(#REF!=CertifiedCrop[[#This Row],[2. Produit agricole certifié*]])*(#REF!=CertifiedCrop[[#This Row],[3. Variété**]]),0)),FALSE,TRUE))</f>
        <v>0</v>
      </c>
      <c r="L416" s="212" t="str">
        <f t="shared" si="30"/>
        <v/>
      </c>
      <c r="M416" s="212" t="str">
        <f t="shared" si="31"/>
        <v/>
      </c>
      <c r="N416" s="213" t="str">
        <f t="shared" si="32"/>
        <v/>
      </c>
      <c r="O416" s="214">
        <f t="shared" si="33"/>
        <v>571.66999999999996</v>
      </c>
      <c r="P416" s="214">
        <f t="shared" si="34"/>
        <v>570.60931899641571</v>
      </c>
      <c r="Q416" s="187" t="str">
        <f>IFERROR((VLOOKUP(A416,GM_Table,8,FALSE)-SUMIFS(D:D,A:A,A416,B:B,B416,C:C,C416)),"")</f>
        <v/>
      </c>
      <c r="R416" s="187" t="str">
        <f>IFERROR(CONCATENATE(VLOOKUP(A416,GM_Table,12,FALSE)," ",(VLOOKUP(A416,GM_Table,13,FALSE))),"")</f>
        <v/>
      </c>
      <c r="S416" s="203"/>
      <c r="T416" s="203"/>
      <c r="U416" s="203"/>
      <c r="V416" s="203"/>
      <c r="W416" s="203"/>
      <c r="X416" s="203"/>
    </row>
    <row r="417" spans="1:24" s="204" customFormat="1" x14ac:dyDescent="0.25">
      <c r="A417" s="210" t="s">
        <v>2077</v>
      </c>
      <c r="B417" s="210" t="s">
        <v>427</v>
      </c>
      <c r="C417" s="210" t="s">
        <v>2213</v>
      </c>
      <c r="D417" s="211">
        <v>1.93</v>
      </c>
      <c r="E417" s="211">
        <v>1073.08</v>
      </c>
      <c r="F417" s="211">
        <v>1071</v>
      </c>
      <c r="G417" s="198">
        <v>0</v>
      </c>
      <c r="H417" s="199">
        <v>0</v>
      </c>
      <c r="I417" s="199">
        <v>0</v>
      </c>
      <c r="J417" s="186" t="b">
        <f>IF(ISBLANK(CertifiedCrop[[#This Row],[1. Identifiant interne d’exploitation agricole*]]),"",IF(ISERROR(MATCH(CertifiedCrop[[#This Row],[1. Identifiant interne d’exploitation agricole*]],GroupMember[1. Identifiant interne d’exploitation agricole*],0)),FALSE,TRUE))</f>
        <v>1</v>
      </c>
      <c r="K417" s="186" t="b">
        <f t="array" ref="K417">IF(ISBLANK(CertifiedCrop[[#This Row],[2. Produit agricole certifié*]]),"",IF(ISERROR(MATCH(1,(#REF!=CertifiedCrop[[#This Row],[2. Produit agricole certifié*]])*(#REF!=CertifiedCrop[[#This Row],[3. Variété**]]),0)),FALSE,TRUE))</f>
        <v>0</v>
      </c>
      <c r="L417" s="212" t="str">
        <f t="shared" si="30"/>
        <v/>
      </c>
      <c r="M417" s="212" t="str">
        <f t="shared" si="31"/>
        <v/>
      </c>
      <c r="N417" s="213" t="str">
        <f t="shared" si="32"/>
        <v/>
      </c>
      <c r="O417" s="214">
        <f t="shared" si="33"/>
        <v>556</v>
      </c>
      <c r="P417" s="214">
        <f t="shared" si="34"/>
        <v>554.92227979274617</v>
      </c>
      <c r="Q417" s="187" t="str">
        <f>IFERROR((VLOOKUP(A417,GM_Table,8,FALSE)-SUMIFS(D:D,A:A,A417,B:B,B417,C:C,C417)),"")</f>
        <v/>
      </c>
      <c r="R417" s="187" t="str">
        <f>IFERROR(CONCATENATE(VLOOKUP(A417,GM_Table,12,FALSE)," ",(VLOOKUP(A417,GM_Table,13,FALSE))),"")</f>
        <v/>
      </c>
      <c r="S417" s="203"/>
      <c r="T417" s="203"/>
      <c r="U417" s="203"/>
      <c r="V417" s="203"/>
      <c r="W417" s="203"/>
      <c r="X417" s="203"/>
    </row>
    <row r="418" spans="1:24" s="204" customFormat="1" x14ac:dyDescent="0.25">
      <c r="A418" s="210" t="s">
        <v>2082</v>
      </c>
      <c r="B418" s="210" t="s">
        <v>427</v>
      </c>
      <c r="C418" s="210" t="s">
        <v>2213</v>
      </c>
      <c r="D418" s="211">
        <v>0.56999999999999995</v>
      </c>
      <c r="E418" s="211">
        <v>316.91999999999996</v>
      </c>
      <c r="F418" s="211">
        <v>312</v>
      </c>
      <c r="G418" s="198">
        <v>0</v>
      </c>
      <c r="H418" s="199">
        <v>0</v>
      </c>
      <c r="I418" s="199">
        <v>0</v>
      </c>
      <c r="J418" s="186" t="b">
        <f>IF(ISBLANK(CertifiedCrop[[#This Row],[1. Identifiant interne d’exploitation agricole*]]),"",IF(ISERROR(MATCH(CertifiedCrop[[#This Row],[1. Identifiant interne d’exploitation agricole*]],GroupMember[1. Identifiant interne d’exploitation agricole*],0)),FALSE,TRUE))</f>
        <v>1</v>
      </c>
      <c r="K418" s="186" t="b">
        <f t="array" ref="K418">IF(ISBLANK(CertifiedCrop[[#This Row],[2. Produit agricole certifié*]]),"",IF(ISERROR(MATCH(1,(#REF!=CertifiedCrop[[#This Row],[2. Produit agricole certifié*]])*(#REF!=CertifiedCrop[[#This Row],[3. Variété**]]),0)),FALSE,TRUE))</f>
        <v>0</v>
      </c>
      <c r="L418" s="212" t="str">
        <f t="shared" si="30"/>
        <v/>
      </c>
      <c r="M418" s="212" t="str">
        <f t="shared" si="31"/>
        <v/>
      </c>
      <c r="N418" s="213" t="str">
        <f t="shared" si="32"/>
        <v/>
      </c>
      <c r="O418" s="214">
        <f t="shared" si="33"/>
        <v>556</v>
      </c>
      <c r="P418" s="214">
        <f t="shared" si="34"/>
        <v>547.36842105263167</v>
      </c>
      <c r="Q418" s="187" t="str">
        <f>IFERROR((VLOOKUP(A418,GM_Table,8,FALSE)-SUMIFS(D:D,A:A,A418,B:B,B418,C:C,C418)),"")</f>
        <v/>
      </c>
      <c r="R418" s="187" t="str">
        <f>IFERROR(CONCATENATE(VLOOKUP(A418,GM_Table,12,FALSE)," ",(VLOOKUP(A418,GM_Table,13,FALSE))),"")</f>
        <v/>
      </c>
      <c r="S418" s="203"/>
      <c r="T418" s="203"/>
      <c r="U418" s="203"/>
      <c r="V418" s="203"/>
      <c r="W418" s="203"/>
      <c r="X418" s="203"/>
    </row>
    <row r="419" spans="1:24" s="204" customFormat="1" x14ac:dyDescent="0.25">
      <c r="A419" s="210" t="s">
        <v>2086</v>
      </c>
      <c r="B419" s="210" t="s">
        <v>427</v>
      </c>
      <c r="C419" s="210" t="s">
        <v>2213</v>
      </c>
      <c r="D419" s="211">
        <v>0.95</v>
      </c>
      <c r="E419" s="211">
        <v>528.19999999999993</v>
      </c>
      <c r="F419" s="211">
        <v>525</v>
      </c>
      <c r="G419" s="198">
        <v>0</v>
      </c>
      <c r="H419" s="199">
        <v>0</v>
      </c>
      <c r="I419" s="199">
        <v>0</v>
      </c>
      <c r="J419" s="186" t="b">
        <f>IF(ISBLANK(CertifiedCrop[[#This Row],[1. Identifiant interne d’exploitation agricole*]]),"",IF(ISERROR(MATCH(CertifiedCrop[[#This Row],[1. Identifiant interne d’exploitation agricole*]],GroupMember[1. Identifiant interne d’exploitation agricole*],0)),FALSE,TRUE))</f>
        <v>1</v>
      </c>
      <c r="K419" s="186" t="b">
        <f t="array" ref="K419">IF(ISBLANK(CertifiedCrop[[#This Row],[2. Produit agricole certifié*]]),"",IF(ISERROR(MATCH(1,(#REF!=CertifiedCrop[[#This Row],[2. Produit agricole certifié*]])*(#REF!=CertifiedCrop[[#This Row],[3. Variété**]]),0)),FALSE,TRUE))</f>
        <v>0</v>
      </c>
      <c r="L419" s="212" t="str">
        <f t="shared" si="30"/>
        <v/>
      </c>
      <c r="M419" s="212" t="str">
        <f t="shared" si="31"/>
        <v/>
      </c>
      <c r="N419" s="213" t="str">
        <f t="shared" si="32"/>
        <v/>
      </c>
      <c r="O419" s="214">
        <f t="shared" si="33"/>
        <v>556</v>
      </c>
      <c r="P419" s="214">
        <f t="shared" si="34"/>
        <v>552.63157894736844</v>
      </c>
      <c r="Q419" s="187" t="str">
        <f>IFERROR((VLOOKUP(A419,GM_Table,8,FALSE)-SUMIFS(D:D,A:A,A419,B:B,B419,C:C,C419)),"")</f>
        <v/>
      </c>
      <c r="R419" s="187" t="str">
        <f>IFERROR(CONCATENATE(VLOOKUP(A419,GM_Table,12,FALSE)," ",(VLOOKUP(A419,GM_Table,13,FALSE))),"")</f>
        <v/>
      </c>
      <c r="S419" s="203"/>
      <c r="T419" s="203"/>
      <c r="U419" s="203"/>
      <c r="V419" s="203"/>
      <c r="W419" s="203"/>
      <c r="X419" s="203"/>
    </row>
    <row r="420" spans="1:24" s="204" customFormat="1" x14ac:dyDescent="0.25">
      <c r="A420" s="210" t="s">
        <v>2090</v>
      </c>
      <c r="B420" s="210" t="s">
        <v>427</v>
      </c>
      <c r="C420" s="210" t="s">
        <v>2213</v>
      </c>
      <c r="D420" s="211">
        <v>3.48</v>
      </c>
      <c r="E420" s="211">
        <v>1934.8799999999999</v>
      </c>
      <c r="F420" s="211">
        <v>1932</v>
      </c>
      <c r="G420" s="198">
        <v>0</v>
      </c>
      <c r="H420" s="199">
        <v>0</v>
      </c>
      <c r="I420" s="199">
        <v>0</v>
      </c>
      <c r="J420" s="186" t="b">
        <f>IF(ISBLANK(CertifiedCrop[[#This Row],[1. Identifiant interne d’exploitation agricole*]]),"",IF(ISERROR(MATCH(CertifiedCrop[[#This Row],[1. Identifiant interne d’exploitation agricole*]],GroupMember[1. Identifiant interne d’exploitation agricole*],0)),FALSE,TRUE))</f>
        <v>1</v>
      </c>
      <c r="K420" s="186" t="b">
        <f t="array" ref="K420">IF(ISBLANK(CertifiedCrop[[#This Row],[2. Produit agricole certifié*]]),"",IF(ISERROR(MATCH(1,(#REF!=CertifiedCrop[[#This Row],[2. Produit agricole certifié*]])*(#REF!=CertifiedCrop[[#This Row],[3. Variété**]]),0)),FALSE,TRUE))</f>
        <v>0</v>
      </c>
      <c r="L420" s="212" t="str">
        <f t="shared" si="30"/>
        <v/>
      </c>
      <c r="M420" s="212" t="str">
        <f t="shared" si="31"/>
        <v/>
      </c>
      <c r="N420" s="213" t="str">
        <f t="shared" si="32"/>
        <v/>
      </c>
      <c r="O420" s="214">
        <f t="shared" si="33"/>
        <v>556</v>
      </c>
      <c r="P420" s="214">
        <f t="shared" si="34"/>
        <v>555.17241379310349</v>
      </c>
      <c r="Q420" s="187" t="str">
        <f>IFERROR((VLOOKUP(A420,GM_Table,8,FALSE)-SUMIFS(D:D,A:A,A420,B:B,B420,C:C,C420)),"")</f>
        <v/>
      </c>
      <c r="R420" s="187" t="str">
        <f>IFERROR(CONCATENATE(VLOOKUP(A420,GM_Table,12,FALSE)," ",(VLOOKUP(A420,GM_Table,13,FALSE))),"")</f>
        <v/>
      </c>
      <c r="S420" s="203"/>
      <c r="T420" s="203"/>
      <c r="U420" s="203"/>
      <c r="V420" s="203"/>
      <c r="W420" s="203"/>
      <c r="X420" s="203"/>
    </row>
    <row r="421" spans="1:24" s="204" customFormat="1" x14ac:dyDescent="0.25">
      <c r="A421" s="210" t="s">
        <v>2092</v>
      </c>
      <c r="B421" s="210" t="s">
        <v>427</v>
      </c>
      <c r="C421" s="210" t="s">
        <v>2213</v>
      </c>
      <c r="D421" s="211">
        <v>2.02</v>
      </c>
      <c r="E421" s="211">
        <v>979.7</v>
      </c>
      <c r="F421" s="211">
        <v>975</v>
      </c>
      <c r="G421" s="198">
        <v>0</v>
      </c>
      <c r="H421" s="199">
        <v>0</v>
      </c>
      <c r="I421" s="199">
        <v>0</v>
      </c>
      <c r="J421" s="186" t="b">
        <f>IF(ISBLANK(CertifiedCrop[[#This Row],[1. Identifiant interne d’exploitation agricole*]]),"",IF(ISERROR(MATCH(CertifiedCrop[[#This Row],[1. Identifiant interne d’exploitation agricole*]],GroupMember[1. Identifiant interne d’exploitation agricole*],0)),FALSE,TRUE))</f>
        <v>1</v>
      </c>
      <c r="K421" s="186" t="b">
        <f t="array" ref="K421">IF(ISBLANK(CertifiedCrop[[#This Row],[2. Produit agricole certifié*]]),"",IF(ISERROR(MATCH(1,(#REF!=CertifiedCrop[[#This Row],[2. Produit agricole certifié*]])*(#REF!=CertifiedCrop[[#This Row],[3. Variété**]]),0)),FALSE,TRUE))</f>
        <v>0</v>
      </c>
      <c r="L421" s="212" t="str">
        <f t="shared" si="30"/>
        <v/>
      </c>
      <c r="M421" s="212" t="str">
        <f t="shared" si="31"/>
        <v/>
      </c>
      <c r="N421" s="213" t="str">
        <f t="shared" si="32"/>
        <v/>
      </c>
      <c r="O421" s="214">
        <f t="shared" si="33"/>
        <v>485</v>
      </c>
      <c r="P421" s="214">
        <f t="shared" si="34"/>
        <v>482.67326732673268</v>
      </c>
      <c r="Q421" s="187" t="str">
        <f>IFERROR((VLOOKUP(A421,GM_Table,8,FALSE)-SUMIFS(D:D,A:A,A421,B:B,B421,C:C,C421)),"")</f>
        <v/>
      </c>
      <c r="R421" s="187" t="str">
        <f>IFERROR(CONCATENATE(VLOOKUP(A421,GM_Table,12,FALSE)," ",(VLOOKUP(A421,GM_Table,13,FALSE))),"")</f>
        <v/>
      </c>
      <c r="S421" s="203"/>
      <c r="T421" s="203"/>
      <c r="U421" s="203"/>
      <c r="V421" s="203"/>
      <c r="W421" s="203"/>
      <c r="X421" s="203"/>
    </row>
    <row r="422" spans="1:24" s="204" customFormat="1" x14ac:dyDescent="0.25">
      <c r="A422" s="210" t="s">
        <v>2096</v>
      </c>
      <c r="B422" s="210" t="s">
        <v>427</v>
      </c>
      <c r="C422" s="210" t="s">
        <v>2213</v>
      </c>
      <c r="D422" s="211">
        <v>4.1100000000000003</v>
      </c>
      <c r="E422" s="211">
        <v>2285.1600000000003</v>
      </c>
      <c r="F422" s="211">
        <v>2275</v>
      </c>
      <c r="G422" s="198">
        <v>0</v>
      </c>
      <c r="H422" s="199">
        <v>0</v>
      </c>
      <c r="I422" s="199">
        <v>0</v>
      </c>
      <c r="J422" s="186" t="b">
        <f>IF(ISBLANK(CertifiedCrop[[#This Row],[1. Identifiant interne d’exploitation agricole*]]),"",IF(ISERROR(MATCH(CertifiedCrop[[#This Row],[1. Identifiant interne d’exploitation agricole*]],GroupMember[1. Identifiant interne d’exploitation agricole*],0)),FALSE,TRUE))</f>
        <v>1</v>
      </c>
      <c r="K422" s="186" t="b">
        <f t="array" ref="K422">IF(ISBLANK(CertifiedCrop[[#This Row],[2. Produit agricole certifié*]]),"",IF(ISERROR(MATCH(1,(#REF!=CertifiedCrop[[#This Row],[2. Produit agricole certifié*]])*(#REF!=CertifiedCrop[[#This Row],[3. Variété**]]),0)),FALSE,TRUE))</f>
        <v>0</v>
      </c>
      <c r="L422" s="212" t="str">
        <f t="shared" si="30"/>
        <v/>
      </c>
      <c r="M422" s="212" t="str">
        <f t="shared" si="31"/>
        <v/>
      </c>
      <c r="N422" s="213" t="str">
        <f t="shared" si="32"/>
        <v/>
      </c>
      <c r="O422" s="214">
        <f t="shared" si="33"/>
        <v>556</v>
      </c>
      <c r="P422" s="214">
        <f t="shared" si="34"/>
        <v>553.52798053527977</v>
      </c>
      <c r="Q422" s="187" t="str">
        <f>IFERROR((VLOOKUP(A422,GM_Table,8,FALSE)-SUMIFS(D:D,A:A,A422,B:B,B422,C:C,C422)),"")</f>
        <v/>
      </c>
      <c r="R422" s="187" t="str">
        <f>IFERROR(CONCATENATE(VLOOKUP(A422,GM_Table,12,FALSE)," ",(VLOOKUP(A422,GM_Table,13,FALSE))),"")</f>
        <v/>
      </c>
      <c r="S422" s="203"/>
      <c r="T422" s="203"/>
      <c r="U422" s="203"/>
      <c r="V422" s="203"/>
      <c r="W422" s="203"/>
      <c r="X422" s="203"/>
    </row>
    <row r="423" spans="1:24" s="204" customFormat="1" x14ac:dyDescent="0.25">
      <c r="A423" s="210" t="s">
        <v>2100</v>
      </c>
      <c r="B423" s="210" t="s">
        <v>427</v>
      </c>
      <c r="C423" s="210" t="s">
        <v>2213</v>
      </c>
      <c r="D423" s="211">
        <v>2.84</v>
      </c>
      <c r="E423" s="211">
        <v>1579.04</v>
      </c>
      <c r="F423" s="211">
        <v>1568</v>
      </c>
      <c r="G423" s="198">
        <v>0</v>
      </c>
      <c r="H423" s="199">
        <v>0</v>
      </c>
      <c r="I423" s="199">
        <v>0</v>
      </c>
      <c r="J423" s="186" t="b">
        <f>IF(ISBLANK(CertifiedCrop[[#This Row],[1. Identifiant interne d’exploitation agricole*]]),"",IF(ISERROR(MATCH(CertifiedCrop[[#This Row],[1. Identifiant interne d’exploitation agricole*]],GroupMember[1. Identifiant interne d’exploitation agricole*],0)),FALSE,TRUE))</f>
        <v>1</v>
      </c>
      <c r="K423" s="186" t="b">
        <f t="array" ref="K423">IF(ISBLANK(CertifiedCrop[[#This Row],[2. Produit agricole certifié*]]),"",IF(ISERROR(MATCH(1,(#REF!=CertifiedCrop[[#This Row],[2. Produit agricole certifié*]])*(#REF!=CertifiedCrop[[#This Row],[3. Variété**]]),0)),FALSE,TRUE))</f>
        <v>0</v>
      </c>
      <c r="L423" s="212" t="str">
        <f t="shared" si="30"/>
        <v/>
      </c>
      <c r="M423" s="212" t="str">
        <f t="shared" si="31"/>
        <v/>
      </c>
      <c r="N423" s="213" t="str">
        <f t="shared" si="32"/>
        <v/>
      </c>
      <c r="O423" s="214">
        <f t="shared" si="33"/>
        <v>556</v>
      </c>
      <c r="P423" s="214">
        <f t="shared" si="34"/>
        <v>552.11267605633805</v>
      </c>
      <c r="Q423" s="187" t="str">
        <f>IFERROR((VLOOKUP(A423,GM_Table,8,FALSE)-SUMIFS(D:D,A:A,A423,B:B,B423,C:C,C423)),"")</f>
        <v/>
      </c>
      <c r="R423" s="187" t="str">
        <f>IFERROR(CONCATENATE(VLOOKUP(A423,GM_Table,12,FALSE)," ",(VLOOKUP(A423,GM_Table,13,FALSE))),"")</f>
        <v/>
      </c>
      <c r="S423" s="203"/>
      <c r="T423" s="203"/>
      <c r="U423" s="203"/>
      <c r="V423" s="203"/>
      <c r="W423" s="203"/>
      <c r="X423" s="203"/>
    </row>
    <row r="424" spans="1:24" s="204" customFormat="1" x14ac:dyDescent="0.25">
      <c r="A424" s="210" t="s">
        <v>2103</v>
      </c>
      <c r="B424" s="210" t="s">
        <v>427</v>
      </c>
      <c r="C424" s="210" t="s">
        <v>2213</v>
      </c>
      <c r="D424" s="211">
        <v>0.67</v>
      </c>
      <c r="E424" s="211">
        <v>372.52000000000004</v>
      </c>
      <c r="F424" s="211">
        <v>371</v>
      </c>
      <c r="G424" s="198">
        <v>0</v>
      </c>
      <c r="H424" s="199">
        <v>0</v>
      </c>
      <c r="I424" s="199">
        <v>0</v>
      </c>
      <c r="J424" s="186" t="b">
        <f>IF(ISBLANK(CertifiedCrop[[#This Row],[1. Identifiant interne d’exploitation agricole*]]),"",IF(ISERROR(MATCH(CertifiedCrop[[#This Row],[1. Identifiant interne d’exploitation agricole*]],GroupMember[1. Identifiant interne d’exploitation agricole*],0)),FALSE,TRUE))</f>
        <v>1</v>
      </c>
      <c r="K424" s="186" t="b">
        <f t="array" ref="K424">IF(ISBLANK(CertifiedCrop[[#This Row],[2. Produit agricole certifié*]]),"",IF(ISERROR(MATCH(1,(#REF!=CertifiedCrop[[#This Row],[2. Produit agricole certifié*]])*(#REF!=CertifiedCrop[[#This Row],[3. Variété**]]),0)),FALSE,TRUE))</f>
        <v>0</v>
      </c>
      <c r="L424" s="212" t="str">
        <f t="shared" si="30"/>
        <v/>
      </c>
      <c r="M424" s="212" t="str">
        <f t="shared" si="31"/>
        <v/>
      </c>
      <c r="N424" s="213" t="str">
        <f t="shared" si="32"/>
        <v/>
      </c>
      <c r="O424" s="214">
        <f t="shared" si="33"/>
        <v>556</v>
      </c>
      <c r="P424" s="214">
        <f t="shared" si="34"/>
        <v>553.73134328358208</v>
      </c>
      <c r="Q424" s="187" t="str">
        <f>IFERROR((VLOOKUP(A424,GM_Table,8,FALSE)-SUMIFS(D:D,A:A,A424,B:B,B424,C:C,C424)),"")</f>
        <v/>
      </c>
      <c r="R424" s="187" t="str">
        <f>IFERROR(CONCATENATE(VLOOKUP(A424,GM_Table,12,FALSE)," ",(VLOOKUP(A424,GM_Table,13,FALSE))),"")</f>
        <v/>
      </c>
      <c r="S424" s="203"/>
      <c r="T424" s="203"/>
      <c r="U424" s="203"/>
      <c r="V424" s="203"/>
      <c r="W424" s="203"/>
      <c r="X424" s="203"/>
    </row>
    <row r="425" spans="1:24" s="204" customFormat="1" x14ac:dyDescent="0.25">
      <c r="A425" s="210" t="s">
        <v>2106</v>
      </c>
      <c r="B425" s="210" t="s">
        <v>427</v>
      </c>
      <c r="C425" s="210" t="s">
        <v>2213</v>
      </c>
      <c r="D425" s="211">
        <v>0.79</v>
      </c>
      <c r="E425" s="211">
        <v>439.24</v>
      </c>
      <c r="F425" s="211">
        <v>429</v>
      </c>
      <c r="G425" s="198">
        <v>0</v>
      </c>
      <c r="H425" s="199">
        <v>0</v>
      </c>
      <c r="I425" s="199">
        <v>0</v>
      </c>
      <c r="J425" s="186" t="b">
        <f>IF(ISBLANK(CertifiedCrop[[#This Row],[1. Identifiant interne d’exploitation agricole*]]),"",IF(ISERROR(MATCH(CertifiedCrop[[#This Row],[1. Identifiant interne d’exploitation agricole*]],GroupMember[1. Identifiant interne d’exploitation agricole*],0)),FALSE,TRUE))</f>
        <v>1</v>
      </c>
      <c r="K425" s="186" t="b">
        <f t="array" ref="K425">IF(ISBLANK(CertifiedCrop[[#This Row],[2. Produit agricole certifié*]]),"",IF(ISERROR(MATCH(1,(#REF!=CertifiedCrop[[#This Row],[2. Produit agricole certifié*]])*(#REF!=CertifiedCrop[[#This Row],[3. Variété**]]),0)),FALSE,TRUE))</f>
        <v>0</v>
      </c>
      <c r="L425" s="212" t="str">
        <f t="shared" si="30"/>
        <v/>
      </c>
      <c r="M425" s="212" t="str">
        <f t="shared" si="31"/>
        <v/>
      </c>
      <c r="N425" s="213" t="str">
        <f t="shared" si="32"/>
        <v/>
      </c>
      <c r="O425" s="214">
        <f t="shared" si="33"/>
        <v>556</v>
      </c>
      <c r="P425" s="214">
        <f t="shared" si="34"/>
        <v>543.03797468354423</v>
      </c>
      <c r="Q425" s="187" t="str">
        <f>IFERROR((VLOOKUP(A425,GM_Table,8,FALSE)-SUMIFS(D:D,A:A,A425,B:B,B425,C:C,C425)),"")</f>
        <v/>
      </c>
      <c r="R425" s="187" t="str">
        <f>IFERROR(CONCATENATE(VLOOKUP(A425,GM_Table,12,FALSE)," ",(VLOOKUP(A425,GM_Table,13,FALSE))),"")</f>
        <v/>
      </c>
      <c r="S425" s="203"/>
      <c r="T425" s="203"/>
      <c r="U425" s="203"/>
      <c r="V425" s="203"/>
      <c r="W425" s="203"/>
      <c r="X425" s="203"/>
    </row>
    <row r="426" spans="1:24" s="204" customFormat="1" x14ac:dyDescent="0.25">
      <c r="A426" s="210" t="s">
        <v>2109</v>
      </c>
      <c r="B426" s="210" t="s">
        <v>427</v>
      </c>
      <c r="C426" s="210" t="s">
        <v>2213</v>
      </c>
      <c r="D426" s="211">
        <v>9.0289999999999999</v>
      </c>
      <c r="E426" s="211">
        <v>5417.4</v>
      </c>
      <c r="F426" s="211">
        <v>5411</v>
      </c>
      <c r="G426" s="198">
        <v>0</v>
      </c>
      <c r="H426" s="199">
        <v>0</v>
      </c>
      <c r="I426" s="199">
        <v>0</v>
      </c>
      <c r="J426" s="186" t="b">
        <f>IF(ISBLANK(CertifiedCrop[[#This Row],[1. Identifiant interne d’exploitation agricole*]]),"",IF(ISERROR(MATCH(CertifiedCrop[[#This Row],[1. Identifiant interne d’exploitation agricole*]],GroupMember[1. Identifiant interne d’exploitation agricole*],0)),FALSE,TRUE))</f>
        <v>1</v>
      </c>
      <c r="K426" s="186" t="b">
        <f t="array" ref="K426">IF(ISBLANK(CertifiedCrop[[#This Row],[2. Produit agricole certifié*]]),"",IF(ISERROR(MATCH(1,(#REF!=CertifiedCrop[[#This Row],[2. Produit agricole certifié*]])*(#REF!=CertifiedCrop[[#This Row],[3. Variété**]]),0)),FALSE,TRUE))</f>
        <v>0</v>
      </c>
      <c r="L426" s="212" t="str">
        <f t="shared" si="30"/>
        <v/>
      </c>
      <c r="M426" s="212" t="str">
        <f t="shared" si="31"/>
        <v/>
      </c>
      <c r="N426" s="213" t="str">
        <f t="shared" si="32"/>
        <v/>
      </c>
      <c r="O426" s="214">
        <f t="shared" si="33"/>
        <v>600</v>
      </c>
      <c r="P426" s="214">
        <f t="shared" si="34"/>
        <v>599.2911728873629</v>
      </c>
      <c r="Q426" s="187" t="str">
        <f>IFERROR((VLOOKUP(A426,GM_Table,8,FALSE)-SUMIFS(D:D,A:A,A426,B:B,B426,C:C,C426)),"")</f>
        <v/>
      </c>
      <c r="R426" s="187" t="str">
        <f>IFERROR(CONCATENATE(VLOOKUP(A426,GM_Table,12,FALSE)," ",(VLOOKUP(A426,GM_Table,13,FALSE))),"")</f>
        <v/>
      </c>
      <c r="S426" s="203"/>
      <c r="T426" s="203"/>
      <c r="U426" s="203"/>
      <c r="V426" s="203"/>
      <c r="W426" s="203"/>
      <c r="X426" s="203"/>
    </row>
    <row r="427" spans="1:24" s="204" customFormat="1" x14ac:dyDescent="0.25">
      <c r="A427" s="210" t="s">
        <v>2112</v>
      </c>
      <c r="B427" s="210" t="s">
        <v>427</v>
      </c>
      <c r="C427" s="210" t="s">
        <v>2213</v>
      </c>
      <c r="D427" s="211">
        <v>1.79</v>
      </c>
      <c r="E427" s="211">
        <v>995.24</v>
      </c>
      <c r="F427" s="211">
        <v>992</v>
      </c>
      <c r="G427" s="198">
        <v>0</v>
      </c>
      <c r="H427" s="199">
        <v>0</v>
      </c>
      <c r="I427" s="199">
        <v>0</v>
      </c>
      <c r="J427" s="186" t="b">
        <f>IF(ISBLANK(CertifiedCrop[[#This Row],[1. Identifiant interne d’exploitation agricole*]]),"",IF(ISERROR(MATCH(CertifiedCrop[[#This Row],[1. Identifiant interne d’exploitation agricole*]],GroupMember[1. Identifiant interne d’exploitation agricole*],0)),FALSE,TRUE))</f>
        <v>1</v>
      </c>
      <c r="K427" s="186" t="b">
        <f t="array" ref="K427">IF(ISBLANK(CertifiedCrop[[#This Row],[2. Produit agricole certifié*]]),"",IF(ISERROR(MATCH(1,(#REF!=CertifiedCrop[[#This Row],[2. Produit agricole certifié*]])*(#REF!=CertifiedCrop[[#This Row],[3. Variété**]]),0)),FALSE,TRUE))</f>
        <v>0</v>
      </c>
      <c r="L427" s="212" t="str">
        <f t="shared" ref="L427:L453" si="35">IF((F427-G427)&lt;0,"!","")</f>
        <v/>
      </c>
      <c r="M427" s="212" t="str">
        <f t="shared" ref="M427:M453" si="36">IFERROR(IF((F427-G427)/G427&gt;25%,"!",IF((F427-G427)/G427&lt;-25%,"!","")),"")</f>
        <v/>
      </c>
      <c r="N427" s="213" t="str">
        <f t="shared" ref="N427:N453" si="37">IFERROR(IF((G427-H427)/H427&gt;25%,"!",IF((G427-H427)/H427&lt;-25%,"!","")),"")</f>
        <v/>
      </c>
      <c r="O427" s="214">
        <f t="shared" ref="O427:O453" si="38">IFERROR(E427/D427,"")</f>
        <v>556</v>
      </c>
      <c r="P427" s="214">
        <f t="shared" ref="P427:P453" si="39">IFERROR(F427/D427,"")</f>
        <v>554.18994413407825</v>
      </c>
      <c r="Q427" s="187" t="str">
        <f>IFERROR((VLOOKUP(A427,GM_Table,8,FALSE)-SUMIFS(D:D,A:A,A427,B:B,B427,C:C,C427)),"")</f>
        <v/>
      </c>
      <c r="R427" s="187" t="str">
        <f>IFERROR(CONCATENATE(VLOOKUP(A427,GM_Table,12,FALSE)," ",(VLOOKUP(A427,GM_Table,13,FALSE))),"")</f>
        <v/>
      </c>
      <c r="S427" s="203"/>
      <c r="T427" s="203"/>
      <c r="U427" s="203"/>
      <c r="V427" s="203"/>
      <c r="W427" s="203"/>
      <c r="X427" s="203"/>
    </row>
    <row r="428" spans="1:24" s="204" customFormat="1" x14ac:dyDescent="0.25">
      <c r="A428" s="210" t="s">
        <v>2115</v>
      </c>
      <c r="B428" s="210" t="s">
        <v>427</v>
      </c>
      <c r="C428" s="210" t="s">
        <v>2213</v>
      </c>
      <c r="D428" s="211">
        <v>0.6</v>
      </c>
      <c r="E428" s="211">
        <v>333.59999999999997</v>
      </c>
      <c r="F428" s="211">
        <v>323</v>
      </c>
      <c r="G428" s="198">
        <v>0</v>
      </c>
      <c r="H428" s="199">
        <v>0</v>
      </c>
      <c r="I428" s="199">
        <v>0</v>
      </c>
      <c r="J428" s="186" t="b">
        <f>IF(ISBLANK(CertifiedCrop[[#This Row],[1. Identifiant interne d’exploitation agricole*]]),"",IF(ISERROR(MATCH(CertifiedCrop[[#This Row],[1. Identifiant interne d’exploitation agricole*]],GroupMember[1. Identifiant interne d’exploitation agricole*],0)),FALSE,TRUE))</f>
        <v>1</v>
      </c>
      <c r="K428" s="186" t="b">
        <f t="array" ref="K428">IF(ISBLANK(CertifiedCrop[[#This Row],[2. Produit agricole certifié*]]),"",IF(ISERROR(MATCH(1,(#REF!=CertifiedCrop[[#This Row],[2. Produit agricole certifié*]])*(#REF!=CertifiedCrop[[#This Row],[3. Variété**]]),0)),FALSE,TRUE))</f>
        <v>0</v>
      </c>
      <c r="L428" s="212" t="str">
        <f t="shared" si="35"/>
        <v/>
      </c>
      <c r="M428" s="212" t="str">
        <f t="shared" si="36"/>
        <v/>
      </c>
      <c r="N428" s="213" t="str">
        <f t="shared" si="37"/>
        <v/>
      </c>
      <c r="O428" s="214">
        <f t="shared" si="38"/>
        <v>556</v>
      </c>
      <c r="P428" s="214">
        <f t="shared" si="39"/>
        <v>538.33333333333337</v>
      </c>
      <c r="Q428" s="187" t="str">
        <f>IFERROR((VLOOKUP(A428,GM_Table,8,FALSE)-SUMIFS(D:D,A:A,A428,B:B,B428,C:C,C428)),"")</f>
        <v/>
      </c>
      <c r="R428" s="187" t="str">
        <f>IFERROR(CONCATENATE(VLOOKUP(A428,GM_Table,12,FALSE)," ",(VLOOKUP(A428,GM_Table,13,FALSE))),"")</f>
        <v/>
      </c>
      <c r="S428" s="203"/>
      <c r="T428" s="203"/>
      <c r="U428" s="203"/>
      <c r="V428" s="203"/>
      <c r="W428" s="203"/>
      <c r="X428" s="203"/>
    </row>
    <row r="429" spans="1:24" s="204" customFormat="1" x14ac:dyDescent="0.25">
      <c r="A429" s="210" t="s">
        <v>2117</v>
      </c>
      <c r="B429" s="210" t="s">
        <v>427</v>
      </c>
      <c r="C429" s="210" t="s">
        <v>2213</v>
      </c>
      <c r="D429" s="211">
        <v>3.9</v>
      </c>
      <c r="E429" s="211">
        <v>2194.6999999999998</v>
      </c>
      <c r="F429" s="211">
        <v>2194</v>
      </c>
      <c r="G429" s="198">
        <v>0</v>
      </c>
      <c r="H429" s="199">
        <v>0</v>
      </c>
      <c r="I429" s="199">
        <v>0</v>
      </c>
      <c r="J429" s="186" t="b">
        <f>IF(ISBLANK(CertifiedCrop[[#This Row],[1. Identifiant interne d’exploitation agricole*]]),"",IF(ISERROR(MATCH(CertifiedCrop[[#This Row],[1. Identifiant interne d’exploitation agricole*]],GroupMember[1. Identifiant interne d’exploitation agricole*],0)),FALSE,TRUE))</f>
        <v>1</v>
      </c>
      <c r="K429" s="186" t="b">
        <f t="array" ref="K429">IF(ISBLANK(CertifiedCrop[[#This Row],[2. Produit agricole certifié*]]),"",IF(ISERROR(MATCH(1,(#REF!=CertifiedCrop[[#This Row],[2. Produit agricole certifié*]])*(#REF!=CertifiedCrop[[#This Row],[3. Variété**]]),0)),FALSE,TRUE))</f>
        <v>0</v>
      </c>
      <c r="L429" s="212" t="str">
        <f t="shared" si="35"/>
        <v/>
      </c>
      <c r="M429" s="212" t="str">
        <f t="shared" si="36"/>
        <v/>
      </c>
      <c r="N429" s="213" t="str">
        <f t="shared" si="37"/>
        <v/>
      </c>
      <c r="O429" s="214">
        <f t="shared" si="38"/>
        <v>562.74358974358972</v>
      </c>
      <c r="P429" s="214">
        <f t="shared" si="39"/>
        <v>562.56410256410254</v>
      </c>
      <c r="Q429" s="187" t="str">
        <f>IFERROR((VLOOKUP(A429,GM_Table,8,FALSE)-SUMIFS(D:D,A:A,A429,B:B,B429,C:C,C429)),"")</f>
        <v/>
      </c>
      <c r="R429" s="187" t="str">
        <f>IFERROR(CONCATENATE(VLOOKUP(A429,GM_Table,12,FALSE)," ",(VLOOKUP(A429,GM_Table,13,FALSE))),"")</f>
        <v/>
      </c>
      <c r="S429" s="203"/>
      <c r="T429" s="203"/>
      <c r="U429" s="203"/>
      <c r="V429" s="203"/>
      <c r="W429" s="203"/>
      <c r="X429" s="203"/>
    </row>
    <row r="430" spans="1:24" s="204" customFormat="1" x14ac:dyDescent="0.25">
      <c r="A430" s="210" t="s">
        <v>2122</v>
      </c>
      <c r="B430" s="210" t="s">
        <v>427</v>
      </c>
      <c r="C430" s="210" t="s">
        <v>2213</v>
      </c>
      <c r="D430" s="211">
        <v>2.4900000000000002</v>
      </c>
      <c r="E430" s="211">
        <v>1401.8700000000001</v>
      </c>
      <c r="F430" s="211">
        <v>1401</v>
      </c>
      <c r="G430" s="198">
        <v>0</v>
      </c>
      <c r="H430" s="199">
        <v>0</v>
      </c>
      <c r="I430" s="199">
        <v>0</v>
      </c>
      <c r="J430" s="186" t="b">
        <f>IF(ISBLANK(CertifiedCrop[[#This Row],[1. Identifiant interne d’exploitation agricole*]]),"",IF(ISERROR(MATCH(CertifiedCrop[[#This Row],[1. Identifiant interne d’exploitation agricole*]],GroupMember[1. Identifiant interne d’exploitation agricole*],0)),FALSE,TRUE))</f>
        <v>1</v>
      </c>
      <c r="K430" s="186" t="b">
        <f t="array" ref="K430">IF(ISBLANK(CertifiedCrop[[#This Row],[2. Produit agricole certifié*]]),"",IF(ISERROR(MATCH(1,(#REF!=CertifiedCrop[[#This Row],[2. Produit agricole certifié*]])*(#REF!=CertifiedCrop[[#This Row],[3. Variété**]]),0)),FALSE,TRUE))</f>
        <v>0</v>
      </c>
      <c r="L430" s="212" t="str">
        <f t="shared" si="35"/>
        <v/>
      </c>
      <c r="M430" s="212" t="str">
        <f t="shared" si="36"/>
        <v/>
      </c>
      <c r="N430" s="213" t="str">
        <f t="shared" si="37"/>
        <v/>
      </c>
      <c r="O430" s="214">
        <f t="shared" si="38"/>
        <v>563</v>
      </c>
      <c r="P430" s="214">
        <f t="shared" si="39"/>
        <v>562.65060240963851</v>
      </c>
      <c r="Q430" s="187" t="str">
        <f>IFERROR((VLOOKUP(A430,GM_Table,8,FALSE)-SUMIFS(D:D,A:A,A430,B:B,B430,C:C,C430)),"")</f>
        <v/>
      </c>
      <c r="R430" s="187" t="str">
        <f>IFERROR(CONCATENATE(VLOOKUP(A430,GM_Table,12,FALSE)," ",(VLOOKUP(A430,GM_Table,13,FALSE))),"")</f>
        <v/>
      </c>
      <c r="S430" s="203"/>
      <c r="T430" s="203"/>
      <c r="U430" s="203"/>
      <c r="V430" s="203"/>
      <c r="W430" s="203"/>
      <c r="X430" s="203"/>
    </row>
    <row r="431" spans="1:24" s="204" customFormat="1" x14ac:dyDescent="0.25">
      <c r="A431" s="210" t="s">
        <v>2127</v>
      </c>
      <c r="B431" s="210" t="s">
        <v>427</v>
      </c>
      <c r="C431" s="210" t="s">
        <v>2213</v>
      </c>
      <c r="D431" s="211">
        <v>0.64</v>
      </c>
      <c r="E431" s="211">
        <v>360.32</v>
      </c>
      <c r="F431" s="211">
        <v>360</v>
      </c>
      <c r="G431" s="198">
        <v>0</v>
      </c>
      <c r="H431" s="199">
        <v>0</v>
      </c>
      <c r="I431" s="199">
        <v>0</v>
      </c>
      <c r="J431" s="186" t="b">
        <f>IF(ISBLANK(CertifiedCrop[[#This Row],[1. Identifiant interne d’exploitation agricole*]]),"",IF(ISERROR(MATCH(CertifiedCrop[[#This Row],[1. Identifiant interne d’exploitation agricole*]],GroupMember[1. Identifiant interne d’exploitation agricole*],0)),FALSE,TRUE))</f>
        <v>1</v>
      </c>
      <c r="K431" s="186" t="b">
        <f t="array" ref="K431">IF(ISBLANK(CertifiedCrop[[#This Row],[2. Produit agricole certifié*]]),"",IF(ISERROR(MATCH(1,(#REF!=CertifiedCrop[[#This Row],[2. Produit agricole certifié*]])*(#REF!=CertifiedCrop[[#This Row],[3. Variété**]]),0)),FALSE,TRUE))</f>
        <v>0</v>
      </c>
      <c r="L431" s="212" t="str">
        <f t="shared" si="35"/>
        <v/>
      </c>
      <c r="M431" s="212" t="str">
        <f t="shared" si="36"/>
        <v/>
      </c>
      <c r="N431" s="213" t="str">
        <f t="shared" si="37"/>
        <v/>
      </c>
      <c r="O431" s="214">
        <f t="shared" si="38"/>
        <v>563</v>
      </c>
      <c r="P431" s="214">
        <f t="shared" si="39"/>
        <v>562.5</v>
      </c>
      <c r="Q431" s="187" t="str">
        <f>IFERROR((VLOOKUP(A431,GM_Table,8,FALSE)-SUMIFS(D:D,A:A,A431,B:B,B431,C:C,C431)),"")</f>
        <v/>
      </c>
      <c r="R431" s="187" t="str">
        <f>IFERROR(CONCATENATE(VLOOKUP(A431,GM_Table,12,FALSE)," ",(VLOOKUP(A431,GM_Table,13,FALSE))),"")</f>
        <v/>
      </c>
      <c r="S431" s="203"/>
      <c r="T431" s="203"/>
      <c r="U431" s="203"/>
      <c r="V431" s="203"/>
      <c r="W431" s="203"/>
      <c r="X431" s="203"/>
    </row>
    <row r="432" spans="1:24" s="204" customFormat="1" x14ac:dyDescent="0.25">
      <c r="A432" s="210" t="s">
        <v>2131</v>
      </c>
      <c r="B432" s="210" t="s">
        <v>427</v>
      </c>
      <c r="C432" s="210" t="s">
        <v>2213</v>
      </c>
      <c r="D432" s="211">
        <v>0.44</v>
      </c>
      <c r="E432" s="211">
        <v>246.72</v>
      </c>
      <c r="F432" s="211">
        <v>244</v>
      </c>
      <c r="G432" s="198">
        <v>0</v>
      </c>
      <c r="H432" s="199">
        <v>0</v>
      </c>
      <c r="I432" s="199">
        <v>0</v>
      </c>
      <c r="J432" s="186" t="b">
        <f>IF(ISBLANK(CertifiedCrop[[#This Row],[1. Identifiant interne d’exploitation agricole*]]),"",IF(ISERROR(MATCH(CertifiedCrop[[#This Row],[1. Identifiant interne d’exploitation agricole*]],GroupMember[1. Identifiant interne d’exploitation agricole*],0)),FALSE,TRUE))</f>
        <v>1</v>
      </c>
      <c r="K432" s="186" t="b">
        <f t="array" ref="K432">IF(ISBLANK(CertifiedCrop[[#This Row],[2. Produit agricole certifié*]]),"",IF(ISERROR(MATCH(1,(#REF!=CertifiedCrop[[#This Row],[2. Produit agricole certifié*]])*(#REF!=CertifiedCrop[[#This Row],[3. Variété**]]),0)),FALSE,TRUE))</f>
        <v>0</v>
      </c>
      <c r="L432" s="212" t="str">
        <f t="shared" si="35"/>
        <v/>
      </c>
      <c r="M432" s="212" t="str">
        <f t="shared" si="36"/>
        <v/>
      </c>
      <c r="N432" s="213" t="str">
        <f t="shared" si="37"/>
        <v/>
      </c>
      <c r="O432" s="214">
        <f t="shared" si="38"/>
        <v>560.72727272727275</v>
      </c>
      <c r="P432" s="214">
        <f t="shared" si="39"/>
        <v>554.5454545454545</v>
      </c>
      <c r="Q432" s="187" t="str">
        <f>IFERROR((VLOOKUP(A432,GM_Table,8,FALSE)-SUMIFS(D:D,A:A,A432,B:B,B432,C:C,C432)),"")</f>
        <v/>
      </c>
      <c r="R432" s="187" t="str">
        <f>IFERROR(CONCATENATE(VLOOKUP(A432,GM_Table,12,FALSE)," ",(VLOOKUP(A432,GM_Table,13,FALSE))),"")</f>
        <v/>
      </c>
      <c r="S432" s="203"/>
      <c r="T432" s="203"/>
      <c r="U432" s="203"/>
      <c r="V432" s="203"/>
      <c r="W432" s="203"/>
      <c r="X432" s="203"/>
    </row>
    <row r="433" spans="1:24" s="204" customFormat="1" x14ac:dyDescent="0.25">
      <c r="A433" s="210" t="s">
        <v>2134</v>
      </c>
      <c r="B433" s="210" t="s">
        <v>427</v>
      </c>
      <c r="C433" s="210" t="s">
        <v>2213</v>
      </c>
      <c r="D433" s="211">
        <v>1.51</v>
      </c>
      <c r="E433" s="211">
        <v>850.13</v>
      </c>
      <c r="F433" s="211">
        <v>850</v>
      </c>
      <c r="G433" s="198">
        <v>0</v>
      </c>
      <c r="H433" s="199">
        <v>0</v>
      </c>
      <c r="I433" s="199">
        <v>0</v>
      </c>
      <c r="J433" s="186" t="b">
        <f>IF(ISBLANK(CertifiedCrop[[#This Row],[1. Identifiant interne d’exploitation agricole*]]),"",IF(ISERROR(MATCH(CertifiedCrop[[#This Row],[1. Identifiant interne d’exploitation agricole*]],GroupMember[1. Identifiant interne d’exploitation agricole*],0)),FALSE,TRUE))</f>
        <v>1</v>
      </c>
      <c r="K433" s="186" t="b">
        <f t="array" ref="K433">IF(ISBLANK(CertifiedCrop[[#This Row],[2. Produit agricole certifié*]]),"",IF(ISERROR(MATCH(1,(#REF!=CertifiedCrop[[#This Row],[2. Produit agricole certifié*]])*(#REF!=CertifiedCrop[[#This Row],[3. Variété**]]),0)),FALSE,TRUE))</f>
        <v>0</v>
      </c>
      <c r="L433" s="212" t="str">
        <f t="shared" si="35"/>
        <v/>
      </c>
      <c r="M433" s="212" t="str">
        <f t="shared" si="36"/>
        <v/>
      </c>
      <c r="N433" s="213" t="str">
        <f t="shared" si="37"/>
        <v/>
      </c>
      <c r="O433" s="214">
        <f t="shared" si="38"/>
        <v>563</v>
      </c>
      <c r="P433" s="214">
        <f t="shared" si="39"/>
        <v>562.91390728476824</v>
      </c>
      <c r="Q433" s="187" t="str">
        <f>IFERROR((VLOOKUP(A433,GM_Table,8,FALSE)-SUMIFS(D:D,A:A,A433,B:B,B433,C:C,C433)),"")</f>
        <v/>
      </c>
      <c r="R433" s="187" t="str">
        <f>IFERROR(CONCATENATE(VLOOKUP(A433,GM_Table,12,FALSE)," ",(VLOOKUP(A433,GM_Table,13,FALSE))),"")</f>
        <v/>
      </c>
      <c r="S433" s="203"/>
      <c r="T433" s="203"/>
      <c r="U433" s="203"/>
      <c r="V433" s="203"/>
      <c r="W433" s="203"/>
      <c r="X433" s="203"/>
    </row>
    <row r="434" spans="1:24" s="204" customFormat="1" x14ac:dyDescent="0.25">
      <c r="A434" s="210" t="s">
        <v>2137</v>
      </c>
      <c r="B434" s="210" t="s">
        <v>427</v>
      </c>
      <c r="C434" s="210" t="s">
        <v>2213</v>
      </c>
      <c r="D434" s="211">
        <v>4.18</v>
      </c>
      <c r="E434" s="211">
        <v>2352.34</v>
      </c>
      <c r="F434" s="211">
        <v>2351</v>
      </c>
      <c r="G434" s="198">
        <v>0</v>
      </c>
      <c r="H434" s="199">
        <v>0</v>
      </c>
      <c r="I434" s="199">
        <v>0</v>
      </c>
      <c r="J434" s="186" t="b">
        <f>IF(ISBLANK(CertifiedCrop[[#This Row],[1. Identifiant interne d’exploitation agricole*]]),"",IF(ISERROR(MATCH(CertifiedCrop[[#This Row],[1. Identifiant interne d’exploitation agricole*]],GroupMember[1. Identifiant interne d’exploitation agricole*],0)),FALSE,TRUE))</f>
        <v>1</v>
      </c>
      <c r="K434" s="186" t="b">
        <f t="array" ref="K434">IF(ISBLANK(CertifiedCrop[[#This Row],[2. Produit agricole certifié*]]),"",IF(ISERROR(MATCH(1,(#REF!=CertifiedCrop[[#This Row],[2. Produit agricole certifié*]])*(#REF!=CertifiedCrop[[#This Row],[3. Variété**]]),0)),FALSE,TRUE))</f>
        <v>0</v>
      </c>
      <c r="L434" s="212" t="str">
        <f t="shared" si="35"/>
        <v/>
      </c>
      <c r="M434" s="212" t="str">
        <f t="shared" si="36"/>
        <v/>
      </c>
      <c r="N434" s="213" t="str">
        <f t="shared" si="37"/>
        <v/>
      </c>
      <c r="O434" s="214">
        <f t="shared" si="38"/>
        <v>562.76076555023928</v>
      </c>
      <c r="P434" s="214">
        <f t="shared" si="39"/>
        <v>562.44019138755982</v>
      </c>
      <c r="Q434" s="187" t="str">
        <f>IFERROR((VLOOKUP(A434,GM_Table,8,FALSE)-SUMIFS(D:D,A:A,A434,B:B,B434,C:C,C434)),"")</f>
        <v/>
      </c>
      <c r="R434" s="187" t="str">
        <f>IFERROR(CONCATENATE(VLOOKUP(A434,GM_Table,12,FALSE)," ",(VLOOKUP(A434,GM_Table,13,FALSE))),"")</f>
        <v/>
      </c>
      <c r="S434" s="203"/>
      <c r="T434" s="203"/>
      <c r="U434" s="203"/>
      <c r="V434" s="203"/>
      <c r="W434" s="203"/>
      <c r="X434" s="203"/>
    </row>
    <row r="435" spans="1:24" s="204" customFormat="1" x14ac:dyDescent="0.25">
      <c r="A435" s="210" t="s">
        <v>2141</v>
      </c>
      <c r="B435" s="210" t="s">
        <v>427</v>
      </c>
      <c r="C435" s="210" t="s">
        <v>2213</v>
      </c>
      <c r="D435" s="211">
        <v>4.12</v>
      </c>
      <c r="E435" s="211">
        <v>2318.56</v>
      </c>
      <c r="F435" s="211">
        <v>2319</v>
      </c>
      <c r="G435" s="198">
        <v>0</v>
      </c>
      <c r="H435" s="199">
        <v>0</v>
      </c>
      <c r="I435" s="199">
        <v>0</v>
      </c>
      <c r="J435" s="186" t="b">
        <f>IF(ISBLANK(CertifiedCrop[[#This Row],[1. Identifiant interne d’exploitation agricole*]]),"",IF(ISERROR(MATCH(CertifiedCrop[[#This Row],[1. Identifiant interne d’exploitation agricole*]],GroupMember[1. Identifiant interne d’exploitation agricole*],0)),FALSE,TRUE))</f>
        <v>1</v>
      </c>
      <c r="K435" s="186" t="b">
        <f t="array" ref="K435">IF(ISBLANK(CertifiedCrop[[#This Row],[2. Produit agricole certifié*]]),"",IF(ISERROR(MATCH(1,(#REF!=CertifiedCrop[[#This Row],[2. Produit agricole certifié*]])*(#REF!=CertifiedCrop[[#This Row],[3. Variété**]]),0)),FALSE,TRUE))</f>
        <v>0</v>
      </c>
      <c r="L435" s="212" t="str">
        <f t="shared" si="35"/>
        <v/>
      </c>
      <c r="M435" s="212" t="str">
        <f t="shared" si="36"/>
        <v/>
      </c>
      <c r="N435" s="213" t="str">
        <f t="shared" si="37"/>
        <v/>
      </c>
      <c r="O435" s="214">
        <f t="shared" si="38"/>
        <v>562.757281553398</v>
      </c>
      <c r="P435" s="214">
        <f t="shared" si="39"/>
        <v>562.86407766990294</v>
      </c>
      <c r="Q435" s="187" t="str">
        <f>IFERROR((VLOOKUP(A435,GM_Table,8,FALSE)-SUMIFS(D:D,A:A,A435,B:B,B435,C:C,C435)),"")</f>
        <v/>
      </c>
      <c r="R435" s="187" t="str">
        <f>IFERROR(CONCATENATE(VLOOKUP(A435,GM_Table,12,FALSE)," ",(VLOOKUP(A435,GM_Table,13,FALSE))),"")</f>
        <v/>
      </c>
      <c r="S435" s="203"/>
      <c r="T435" s="203"/>
      <c r="U435" s="203"/>
      <c r="V435" s="203"/>
      <c r="W435" s="203"/>
      <c r="X435" s="203"/>
    </row>
    <row r="436" spans="1:24" s="204" customFormat="1" x14ac:dyDescent="0.25">
      <c r="A436" s="210" t="s">
        <v>2145</v>
      </c>
      <c r="B436" s="210" t="s">
        <v>427</v>
      </c>
      <c r="C436" s="210" t="s">
        <v>2213</v>
      </c>
      <c r="D436" s="211">
        <v>2.37</v>
      </c>
      <c r="E436" s="211">
        <v>1333.31</v>
      </c>
      <c r="F436" s="211">
        <v>1332</v>
      </c>
      <c r="G436" s="198">
        <v>0</v>
      </c>
      <c r="H436" s="199">
        <v>0</v>
      </c>
      <c r="I436" s="199">
        <v>0</v>
      </c>
      <c r="J436" s="186" t="b">
        <f>IF(ISBLANK(CertifiedCrop[[#This Row],[1. Identifiant interne d’exploitation agricole*]]),"",IF(ISERROR(MATCH(CertifiedCrop[[#This Row],[1. Identifiant interne d’exploitation agricole*]],GroupMember[1. Identifiant interne d’exploitation agricole*],0)),FALSE,TRUE))</f>
        <v>1</v>
      </c>
      <c r="K436" s="186" t="b">
        <f t="array" ref="K436">IF(ISBLANK(CertifiedCrop[[#This Row],[2. Produit agricole certifié*]]),"",IF(ISERROR(MATCH(1,(#REF!=CertifiedCrop[[#This Row],[2. Produit agricole certifié*]])*(#REF!=CertifiedCrop[[#This Row],[3. Variété**]]),0)),FALSE,TRUE))</f>
        <v>0</v>
      </c>
      <c r="L436" s="212" t="str">
        <f t="shared" si="35"/>
        <v/>
      </c>
      <c r="M436" s="212" t="str">
        <f t="shared" si="36"/>
        <v/>
      </c>
      <c r="N436" s="213" t="str">
        <f t="shared" si="37"/>
        <v/>
      </c>
      <c r="O436" s="214">
        <f t="shared" si="38"/>
        <v>562.57805907172985</v>
      </c>
      <c r="P436" s="214">
        <f t="shared" si="39"/>
        <v>562.02531645569616</v>
      </c>
      <c r="Q436" s="187" t="str">
        <f>IFERROR((VLOOKUP(A436,GM_Table,8,FALSE)-SUMIFS(D:D,A:A,A436,B:B,B436,C:C,C436)),"")</f>
        <v/>
      </c>
      <c r="R436" s="187" t="str">
        <f>IFERROR(CONCATENATE(VLOOKUP(A436,GM_Table,12,FALSE)," ",(VLOOKUP(A436,GM_Table,13,FALSE))),"")</f>
        <v/>
      </c>
      <c r="S436" s="203"/>
      <c r="T436" s="203"/>
      <c r="U436" s="203"/>
      <c r="V436" s="203"/>
      <c r="W436" s="203"/>
      <c r="X436" s="203"/>
    </row>
    <row r="437" spans="1:24" s="204" customFormat="1" x14ac:dyDescent="0.25">
      <c r="A437" s="210" t="s">
        <v>2149</v>
      </c>
      <c r="B437" s="210" t="s">
        <v>427</v>
      </c>
      <c r="C437" s="210" t="s">
        <v>2213</v>
      </c>
      <c r="D437" s="211">
        <v>2.3199999999999998</v>
      </c>
      <c r="E437" s="211">
        <v>1305.1600000000001</v>
      </c>
      <c r="F437" s="211">
        <v>1304</v>
      </c>
      <c r="G437" s="198">
        <v>0</v>
      </c>
      <c r="H437" s="199">
        <v>0</v>
      </c>
      <c r="I437" s="199">
        <v>0</v>
      </c>
      <c r="J437" s="186" t="b">
        <f>IF(ISBLANK(CertifiedCrop[[#This Row],[1. Identifiant interne d’exploitation agricole*]]),"",IF(ISERROR(MATCH(CertifiedCrop[[#This Row],[1. Identifiant interne d’exploitation agricole*]],GroupMember[1. Identifiant interne d’exploitation agricole*],0)),FALSE,TRUE))</f>
        <v>1</v>
      </c>
      <c r="K437" s="186" t="b">
        <f t="array" ref="K437">IF(ISBLANK(CertifiedCrop[[#This Row],[2. Produit agricole certifié*]]),"",IF(ISERROR(MATCH(1,(#REF!=CertifiedCrop[[#This Row],[2. Produit agricole certifié*]])*(#REF!=CertifiedCrop[[#This Row],[3. Variété**]]),0)),FALSE,TRUE))</f>
        <v>0</v>
      </c>
      <c r="L437" s="212" t="str">
        <f t="shared" si="35"/>
        <v/>
      </c>
      <c r="M437" s="212" t="str">
        <f t="shared" si="36"/>
        <v/>
      </c>
      <c r="N437" s="213" t="str">
        <f t="shared" si="37"/>
        <v/>
      </c>
      <c r="O437" s="214">
        <f t="shared" si="38"/>
        <v>562.56896551724151</v>
      </c>
      <c r="P437" s="214">
        <f t="shared" si="39"/>
        <v>562.06896551724139</v>
      </c>
      <c r="Q437" s="187" t="str">
        <f>IFERROR((VLOOKUP(A437,GM_Table,8,FALSE)-SUMIFS(D:D,A:A,A437,B:B,B437,C:C,C437)),"")</f>
        <v/>
      </c>
      <c r="R437" s="187" t="str">
        <f>IFERROR(CONCATENATE(VLOOKUP(A437,GM_Table,12,FALSE)," ",(VLOOKUP(A437,GM_Table,13,FALSE))),"")</f>
        <v/>
      </c>
      <c r="S437" s="203"/>
      <c r="T437" s="203"/>
      <c r="U437" s="203"/>
      <c r="V437" s="203"/>
      <c r="W437" s="203"/>
      <c r="X437" s="203"/>
    </row>
    <row r="438" spans="1:24" s="204" customFormat="1" x14ac:dyDescent="0.25">
      <c r="A438" s="210" t="s">
        <v>2153</v>
      </c>
      <c r="B438" s="210" t="s">
        <v>427</v>
      </c>
      <c r="C438" s="210" t="s">
        <v>2213</v>
      </c>
      <c r="D438" s="211">
        <v>2.4900000000000002</v>
      </c>
      <c r="E438" s="211">
        <v>1401.8700000000001</v>
      </c>
      <c r="F438" s="211">
        <v>1400</v>
      </c>
      <c r="G438" s="198">
        <v>0</v>
      </c>
      <c r="H438" s="199">
        <v>0</v>
      </c>
      <c r="I438" s="199">
        <v>0</v>
      </c>
      <c r="J438" s="186" t="b">
        <f>IF(ISBLANK(CertifiedCrop[[#This Row],[1. Identifiant interne d’exploitation agricole*]]),"",IF(ISERROR(MATCH(CertifiedCrop[[#This Row],[1. Identifiant interne d’exploitation agricole*]],GroupMember[1. Identifiant interne d’exploitation agricole*],0)),FALSE,TRUE))</f>
        <v>1</v>
      </c>
      <c r="K438" s="186" t="b">
        <f t="array" ref="K438">IF(ISBLANK(CertifiedCrop[[#This Row],[2. Produit agricole certifié*]]),"",IF(ISERROR(MATCH(1,(#REF!=CertifiedCrop[[#This Row],[2. Produit agricole certifié*]])*(#REF!=CertifiedCrop[[#This Row],[3. Variété**]]),0)),FALSE,TRUE))</f>
        <v>0</v>
      </c>
      <c r="L438" s="212" t="str">
        <f t="shared" si="35"/>
        <v/>
      </c>
      <c r="M438" s="212" t="str">
        <f t="shared" si="36"/>
        <v/>
      </c>
      <c r="N438" s="213" t="str">
        <f t="shared" si="37"/>
        <v/>
      </c>
      <c r="O438" s="214">
        <f t="shared" si="38"/>
        <v>563</v>
      </c>
      <c r="P438" s="214">
        <f t="shared" si="39"/>
        <v>562.24899598393574</v>
      </c>
      <c r="Q438" s="187" t="str">
        <f>IFERROR((VLOOKUP(A438,GM_Table,8,FALSE)-SUMIFS(D:D,A:A,A438,B:B,B438,C:C,C438)),"")</f>
        <v/>
      </c>
      <c r="R438" s="187" t="str">
        <f>IFERROR(CONCATENATE(VLOOKUP(A438,GM_Table,12,FALSE)," ",(VLOOKUP(A438,GM_Table,13,FALSE))),"")</f>
        <v/>
      </c>
      <c r="S438" s="203"/>
      <c r="T438" s="203"/>
      <c r="U438" s="203"/>
      <c r="V438" s="203"/>
      <c r="W438" s="203"/>
      <c r="X438" s="203"/>
    </row>
    <row r="439" spans="1:24" s="204" customFormat="1" x14ac:dyDescent="0.25">
      <c r="A439" s="210" t="s">
        <v>2156</v>
      </c>
      <c r="B439" s="210" t="s">
        <v>427</v>
      </c>
      <c r="C439" s="210" t="s">
        <v>2213</v>
      </c>
      <c r="D439" s="211">
        <v>1.17</v>
      </c>
      <c r="E439" s="211">
        <v>657.71</v>
      </c>
      <c r="F439" s="211">
        <v>657</v>
      </c>
      <c r="G439" s="198">
        <v>0</v>
      </c>
      <c r="H439" s="199">
        <v>0</v>
      </c>
      <c r="I439" s="199">
        <v>0</v>
      </c>
      <c r="J439" s="186" t="b">
        <f>IF(ISBLANK(CertifiedCrop[[#This Row],[1. Identifiant interne d’exploitation agricole*]]),"",IF(ISERROR(MATCH(CertifiedCrop[[#This Row],[1. Identifiant interne d’exploitation agricole*]],GroupMember[1. Identifiant interne d’exploitation agricole*],0)),FALSE,TRUE))</f>
        <v>1</v>
      </c>
      <c r="K439" s="186" t="b">
        <f t="array" ref="K439">IF(ISBLANK(CertifiedCrop[[#This Row],[2. Produit agricole certifié*]]),"",IF(ISERROR(MATCH(1,(#REF!=CertifiedCrop[[#This Row],[2. Produit agricole certifié*]])*(#REF!=CertifiedCrop[[#This Row],[3. Variété**]]),0)),FALSE,TRUE))</f>
        <v>0</v>
      </c>
      <c r="L439" s="212" t="str">
        <f t="shared" si="35"/>
        <v/>
      </c>
      <c r="M439" s="212" t="str">
        <f t="shared" si="36"/>
        <v/>
      </c>
      <c r="N439" s="213" t="str">
        <f t="shared" si="37"/>
        <v/>
      </c>
      <c r="O439" s="214">
        <f t="shared" si="38"/>
        <v>562.14529914529919</v>
      </c>
      <c r="P439" s="214">
        <f t="shared" si="39"/>
        <v>561.53846153846155</v>
      </c>
      <c r="Q439" s="187" t="str">
        <f>IFERROR((VLOOKUP(A439,GM_Table,8,FALSE)-SUMIFS(D:D,A:A,A439,B:B,B439,C:C,C439)),"")</f>
        <v/>
      </c>
      <c r="R439" s="187" t="str">
        <f>IFERROR(CONCATENATE(VLOOKUP(A439,GM_Table,12,FALSE)," ",(VLOOKUP(A439,GM_Table,13,FALSE))),"")</f>
        <v/>
      </c>
      <c r="S439" s="203"/>
      <c r="T439" s="203"/>
      <c r="U439" s="203"/>
      <c r="V439" s="203"/>
      <c r="W439" s="203"/>
      <c r="X439" s="203"/>
    </row>
    <row r="440" spans="1:24" s="204" customFormat="1" x14ac:dyDescent="0.25">
      <c r="A440" s="210" t="s">
        <v>2159</v>
      </c>
      <c r="B440" s="210" t="s">
        <v>427</v>
      </c>
      <c r="C440" s="210" t="s">
        <v>2213</v>
      </c>
      <c r="D440" s="211">
        <v>4.3600000000000003</v>
      </c>
      <c r="E440" s="211">
        <v>2453.6799999999998</v>
      </c>
      <c r="F440" s="211">
        <v>2452</v>
      </c>
      <c r="G440" s="198">
        <v>0</v>
      </c>
      <c r="H440" s="199">
        <v>0</v>
      </c>
      <c r="I440" s="199">
        <v>0</v>
      </c>
      <c r="J440" s="186" t="b">
        <f>IF(ISBLANK(CertifiedCrop[[#This Row],[1. Identifiant interne d’exploitation agricole*]]),"",IF(ISERROR(MATCH(CertifiedCrop[[#This Row],[1. Identifiant interne d’exploitation agricole*]],GroupMember[1. Identifiant interne d’exploitation agricole*],0)),FALSE,TRUE))</f>
        <v>1</v>
      </c>
      <c r="K440" s="186" t="b">
        <f t="array" ref="K440">IF(ISBLANK(CertifiedCrop[[#This Row],[2. Produit agricole certifié*]]),"",IF(ISERROR(MATCH(1,(#REF!=CertifiedCrop[[#This Row],[2. Produit agricole certifié*]])*(#REF!=CertifiedCrop[[#This Row],[3. Variété**]]),0)),FALSE,TRUE))</f>
        <v>0</v>
      </c>
      <c r="L440" s="212" t="str">
        <f t="shared" si="35"/>
        <v/>
      </c>
      <c r="M440" s="212" t="str">
        <f t="shared" si="36"/>
        <v/>
      </c>
      <c r="N440" s="213" t="str">
        <f t="shared" si="37"/>
        <v/>
      </c>
      <c r="O440" s="214">
        <f t="shared" si="38"/>
        <v>562.77064220183479</v>
      </c>
      <c r="P440" s="214">
        <f t="shared" si="39"/>
        <v>562.38532110091739</v>
      </c>
      <c r="Q440" s="187" t="str">
        <f>IFERROR((VLOOKUP(A440,GM_Table,8,FALSE)-SUMIFS(D:D,A:A,A440,B:B,B440,C:C,C440)),"")</f>
        <v/>
      </c>
      <c r="R440" s="187" t="str">
        <f>IFERROR(CONCATENATE(VLOOKUP(A440,GM_Table,12,FALSE)," ",(VLOOKUP(A440,GM_Table,13,FALSE))),"")</f>
        <v/>
      </c>
      <c r="S440" s="203"/>
      <c r="T440" s="203"/>
      <c r="U440" s="203"/>
      <c r="V440" s="203"/>
      <c r="W440" s="203"/>
      <c r="X440" s="203"/>
    </row>
    <row r="441" spans="1:24" s="204" customFormat="1" x14ac:dyDescent="0.25">
      <c r="A441" s="210" t="s">
        <v>2163</v>
      </c>
      <c r="B441" s="210" t="s">
        <v>427</v>
      </c>
      <c r="C441" s="210" t="s">
        <v>2213</v>
      </c>
      <c r="D441" s="211">
        <v>2.17</v>
      </c>
      <c r="E441" s="211">
        <v>1220.71</v>
      </c>
      <c r="F441" s="211">
        <v>1221</v>
      </c>
      <c r="G441" s="198">
        <v>0</v>
      </c>
      <c r="H441" s="199">
        <v>0</v>
      </c>
      <c r="I441" s="199">
        <v>0</v>
      </c>
      <c r="J441" s="186" t="b">
        <f>IF(ISBLANK(CertifiedCrop[[#This Row],[1. Identifiant interne d’exploitation agricole*]]),"",IF(ISERROR(MATCH(CertifiedCrop[[#This Row],[1. Identifiant interne d’exploitation agricole*]],GroupMember[1. Identifiant interne d’exploitation agricole*],0)),FALSE,TRUE))</f>
        <v>1</v>
      </c>
      <c r="K441" s="186" t="b">
        <f t="array" ref="K441">IF(ISBLANK(CertifiedCrop[[#This Row],[2. Produit agricole certifié*]]),"",IF(ISERROR(MATCH(1,(#REF!=CertifiedCrop[[#This Row],[2. Produit agricole certifié*]])*(#REF!=CertifiedCrop[[#This Row],[3. Variété**]]),0)),FALSE,TRUE))</f>
        <v>0</v>
      </c>
      <c r="L441" s="212" t="str">
        <f t="shared" si="35"/>
        <v/>
      </c>
      <c r="M441" s="212" t="str">
        <f t="shared" si="36"/>
        <v/>
      </c>
      <c r="N441" s="213" t="str">
        <f t="shared" si="37"/>
        <v/>
      </c>
      <c r="O441" s="214">
        <f t="shared" si="38"/>
        <v>562.53917050691246</v>
      </c>
      <c r="P441" s="214">
        <f t="shared" si="39"/>
        <v>562.67281105990787</v>
      </c>
      <c r="Q441" s="187" t="str">
        <f>IFERROR((VLOOKUP(A441,GM_Table,8,FALSE)-SUMIFS(D:D,A:A,A441,B:B,B441,C:C,C441)),"")</f>
        <v/>
      </c>
      <c r="R441" s="187" t="str">
        <f>IFERROR(CONCATENATE(VLOOKUP(A441,GM_Table,12,FALSE)," ",(VLOOKUP(A441,GM_Table,13,FALSE))),"")</f>
        <v/>
      </c>
      <c r="S441" s="203"/>
      <c r="T441" s="203"/>
      <c r="U441" s="203"/>
      <c r="V441" s="203"/>
      <c r="W441" s="203"/>
      <c r="X441" s="203"/>
    </row>
    <row r="442" spans="1:24" s="204" customFormat="1" x14ac:dyDescent="0.25">
      <c r="A442" s="210" t="s">
        <v>2166</v>
      </c>
      <c r="B442" s="210" t="s">
        <v>427</v>
      </c>
      <c r="C442" s="210" t="s">
        <v>2213</v>
      </c>
      <c r="D442" s="211">
        <v>2.593</v>
      </c>
      <c r="E442" s="211">
        <v>1458.8589999999999</v>
      </c>
      <c r="F442" s="211">
        <v>1457</v>
      </c>
      <c r="G442" s="198">
        <v>0</v>
      </c>
      <c r="H442" s="199">
        <v>0</v>
      </c>
      <c r="I442" s="199">
        <v>0</v>
      </c>
      <c r="J442" s="186" t="b">
        <f>IF(ISBLANK(CertifiedCrop[[#This Row],[1. Identifiant interne d’exploitation agricole*]]),"",IF(ISERROR(MATCH(CertifiedCrop[[#This Row],[1. Identifiant interne d’exploitation agricole*]],GroupMember[1. Identifiant interne d’exploitation agricole*],0)),FALSE,TRUE))</f>
        <v>1</v>
      </c>
      <c r="K442" s="186" t="b">
        <f t="array" ref="K442">IF(ISBLANK(CertifiedCrop[[#This Row],[2. Produit agricole certifié*]]),"",IF(ISERROR(MATCH(1,(#REF!=CertifiedCrop[[#This Row],[2. Produit agricole certifié*]])*(#REF!=CertifiedCrop[[#This Row],[3. Variété**]]),0)),FALSE,TRUE))</f>
        <v>0</v>
      </c>
      <c r="L442" s="212" t="str">
        <f t="shared" si="35"/>
        <v/>
      </c>
      <c r="M442" s="212" t="str">
        <f t="shared" si="36"/>
        <v/>
      </c>
      <c r="N442" s="213" t="str">
        <f t="shared" si="37"/>
        <v/>
      </c>
      <c r="O442" s="214">
        <f t="shared" si="38"/>
        <v>562.61434631700729</v>
      </c>
      <c r="P442" s="214">
        <f t="shared" si="39"/>
        <v>561.89741612032401</v>
      </c>
      <c r="Q442" s="187" t="str">
        <f>IFERROR((VLOOKUP(A442,GM_Table,8,FALSE)-SUMIFS(D:D,A:A,A442,B:B,B442,C:C,C442)),"")</f>
        <v/>
      </c>
      <c r="R442" s="187" t="str">
        <f>IFERROR(CONCATENATE(VLOOKUP(A442,GM_Table,12,FALSE)," ",(VLOOKUP(A442,GM_Table,13,FALSE))),"")</f>
        <v/>
      </c>
      <c r="S442" s="203"/>
      <c r="T442" s="203"/>
      <c r="U442" s="203"/>
      <c r="V442" s="203"/>
      <c r="W442" s="203"/>
      <c r="X442" s="203"/>
    </row>
    <row r="443" spans="1:24" s="204" customFormat="1" x14ac:dyDescent="0.25">
      <c r="A443" s="210" t="s">
        <v>2169</v>
      </c>
      <c r="B443" s="210" t="s">
        <v>427</v>
      </c>
      <c r="C443" s="210" t="s">
        <v>2213</v>
      </c>
      <c r="D443" s="211">
        <v>2.78</v>
      </c>
      <c r="E443" s="211">
        <v>1564.14</v>
      </c>
      <c r="F443" s="211">
        <v>1563</v>
      </c>
      <c r="G443" s="198">
        <v>0</v>
      </c>
      <c r="H443" s="199">
        <v>0</v>
      </c>
      <c r="I443" s="199">
        <v>0</v>
      </c>
      <c r="J443" s="186" t="b">
        <f>IF(ISBLANK(CertifiedCrop[[#This Row],[1. Identifiant interne d’exploitation agricole*]]),"",IF(ISERROR(MATCH(CertifiedCrop[[#This Row],[1. Identifiant interne d’exploitation agricole*]],GroupMember[1. Identifiant interne d’exploitation agricole*],0)),FALSE,TRUE))</f>
        <v>1</v>
      </c>
      <c r="K443" s="186" t="b">
        <f t="array" ref="K443">IF(ISBLANK(CertifiedCrop[[#This Row],[2. Produit agricole certifié*]]),"",IF(ISERROR(MATCH(1,(#REF!=CertifiedCrop[[#This Row],[2. Produit agricole certifié*]])*(#REF!=CertifiedCrop[[#This Row],[3. Variété**]]),0)),FALSE,TRUE))</f>
        <v>0</v>
      </c>
      <c r="L443" s="212" t="str">
        <f t="shared" si="35"/>
        <v/>
      </c>
      <c r="M443" s="212" t="str">
        <f t="shared" si="36"/>
        <v/>
      </c>
      <c r="N443" s="213" t="str">
        <f t="shared" si="37"/>
        <v/>
      </c>
      <c r="O443" s="214">
        <f t="shared" si="38"/>
        <v>562.64028776978421</v>
      </c>
      <c r="P443" s="214">
        <f t="shared" si="39"/>
        <v>562.23021582733816</v>
      </c>
      <c r="Q443" s="187" t="str">
        <f>IFERROR((VLOOKUP(A443,GM_Table,8,FALSE)-SUMIFS(D:D,A:A,A443,B:B,B443,C:C,C443)),"")</f>
        <v/>
      </c>
      <c r="R443" s="187" t="str">
        <f>IFERROR(CONCATENATE(VLOOKUP(A443,GM_Table,12,FALSE)," ",(VLOOKUP(A443,GM_Table,13,FALSE))),"")</f>
        <v/>
      </c>
      <c r="S443" s="203"/>
      <c r="T443" s="203"/>
      <c r="U443" s="203"/>
      <c r="V443" s="203"/>
      <c r="W443" s="203"/>
      <c r="X443" s="203"/>
    </row>
    <row r="444" spans="1:24" s="204" customFormat="1" x14ac:dyDescent="0.25">
      <c r="A444" s="210" t="s">
        <v>2173</v>
      </c>
      <c r="B444" s="210" t="s">
        <v>427</v>
      </c>
      <c r="C444" s="210" t="s">
        <v>2213</v>
      </c>
      <c r="D444" s="211">
        <v>1.76</v>
      </c>
      <c r="E444" s="211">
        <v>990.88</v>
      </c>
      <c r="F444" s="211">
        <v>990</v>
      </c>
      <c r="G444" s="198">
        <v>0</v>
      </c>
      <c r="H444" s="199">
        <v>0</v>
      </c>
      <c r="I444" s="199">
        <v>0</v>
      </c>
      <c r="J444" s="186" t="b">
        <f>IF(ISBLANK(CertifiedCrop[[#This Row],[1. Identifiant interne d’exploitation agricole*]]),"",IF(ISERROR(MATCH(CertifiedCrop[[#This Row],[1. Identifiant interne d’exploitation agricole*]],GroupMember[1. Identifiant interne d’exploitation agricole*],0)),FALSE,TRUE))</f>
        <v>1</v>
      </c>
      <c r="K444" s="186" t="b">
        <f t="array" ref="K444">IF(ISBLANK(CertifiedCrop[[#This Row],[2. Produit agricole certifié*]]),"",IF(ISERROR(MATCH(1,(#REF!=CertifiedCrop[[#This Row],[2. Produit agricole certifié*]])*(#REF!=CertifiedCrop[[#This Row],[3. Variété**]]),0)),FALSE,TRUE))</f>
        <v>0</v>
      </c>
      <c r="L444" s="212" t="str">
        <f t="shared" si="35"/>
        <v/>
      </c>
      <c r="M444" s="212" t="str">
        <f t="shared" si="36"/>
        <v/>
      </c>
      <c r="N444" s="213" t="str">
        <f t="shared" si="37"/>
        <v/>
      </c>
      <c r="O444" s="214">
        <f t="shared" si="38"/>
        <v>563</v>
      </c>
      <c r="P444" s="214">
        <f t="shared" si="39"/>
        <v>562.5</v>
      </c>
      <c r="Q444" s="187" t="str">
        <f>IFERROR((VLOOKUP(A444,GM_Table,8,FALSE)-SUMIFS(D:D,A:A,A444,B:B,B444,C:C,C444)),"")</f>
        <v/>
      </c>
      <c r="R444" s="187" t="str">
        <f>IFERROR(CONCATENATE(VLOOKUP(A444,GM_Table,12,FALSE)," ",(VLOOKUP(A444,GM_Table,13,FALSE))),"")</f>
        <v/>
      </c>
      <c r="S444" s="203"/>
      <c r="T444" s="203"/>
      <c r="U444" s="203"/>
      <c r="V444" s="203"/>
      <c r="W444" s="203"/>
      <c r="X444" s="203"/>
    </row>
    <row r="445" spans="1:24" s="204" customFormat="1" x14ac:dyDescent="0.25">
      <c r="A445" s="210" t="s">
        <v>2176</v>
      </c>
      <c r="B445" s="210" t="s">
        <v>427</v>
      </c>
      <c r="C445" s="210" t="s">
        <v>2213</v>
      </c>
      <c r="D445" s="211">
        <v>1.66</v>
      </c>
      <c r="E445" s="211">
        <v>933.58</v>
      </c>
      <c r="F445" s="211">
        <v>933</v>
      </c>
      <c r="G445" s="198">
        <v>0</v>
      </c>
      <c r="H445" s="199">
        <v>0</v>
      </c>
      <c r="I445" s="199">
        <v>0</v>
      </c>
      <c r="J445" s="186" t="b">
        <f>IF(ISBLANK(CertifiedCrop[[#This Row],[1. Identifiant interne d’exploitation agricole*]]),"",IF(ISERROR(MATCH(CertifiedCrop[[#This Row],[1. Identifiant interne d’exploitation agricole*]],GroupMember[1. Identifiant interne d’exploitation agricole*],0)),FALSE,TRUE))</f>
        <v>1</v>
      </c>
      <c r="K445" s="186" t="b">
        <f t="array" ref="K445">IF(ISBLANK(CertifiedCrop[[#This Row],[2. Produit agricole certifié*]]),"",IF(ISERROR(MATCH(1,(#REF!=CertifiedCrop[[#This Row],[2. Produit agricole certifié*]])*(#REF!=CertifiedCrop[[#This Row],[3. Variété**]]),0)),FALSE,TRUE))</f>
        <v>0</v>
      </c>
      <c r="L445" s="212" t="str">
        <f t="shared" si="35"/>
        <v/>
      </c>
      <c r="M445" s="212" t="str">
        <f t="shared" si="36"/>
        <v/>
      </c>
      <c r="N445" s="213" t="str">
        <f t="shared" si="37"/>
        <v/>
      </c>
      <c r="O445" s="214">
        <f t="shared" si="38"/>
        <v>562.39759036144585</v>
      </c>
      <c r="P445" s="214">
        <f t="shared" si="39"/>
        <v>562.04819277108436</v>
      </c>
      <c r="Q445" s="187" t="str">
        <f>IFERROR((VLOOKUP(A445,GM_Table,8,FALSE)-SUMIFS(D:D,A:A,A445,B:B,B445,C:C,C445)),"")</f>
        <v/>
      </c>
      <c r="R445" s="187" t="str">
        <f>IFERROR(CONCATENATE(VLOOKUP(A445,GM_Table,12,FALSE)," ",(VLOOKUP(A445,GM_Table,13,FALSE))),"")</f>
        <v/>
      </c>
      <c r="S445" s="203"/>
      <c r="T445" s="203"/>
      <c r="U445" s="203"/>
      <c r="V445" s="203"/>
      <c r="W445" s="203"/>
      <c r="X445" s="203"/>
    </row>
    <row r="446" spans="1:24" s="204" customFormat="1" x14ac:dyDescent="0.25">
      <c r="A446" s="210" t="s">
        <v>2179</v>
      </c>
      <c r="B446" s="210" t="s">
        <v>427</v>
      </c>
      <c r="C446" s="210" t="s">
        <v>2213</v>
      </c>
      <c r="D446" s="211">
        <v>1.42</v>
      </c>
      <c r="E446" s="211">
        <v>799.46</v>
      </c>
      <c r="F446" s="211">
        <v>798</v>
      </c>
      <c r="G446" s="198">
        <v>0</v>
      </c>
      <c r="H446" s="199">
        <v>0</v>
      </c>
      <c r="I446" s="199">
        <v>0</v>
      </c>
      <c r="J446" s="186" t="b">
        <f>IF(ISBLANK(CertifiedCrop[[#This Row],[1. Identifiant interne d’exploitation agricole*]]),"",IF(ISERROR(MATCH(CertifiedCrop[[#This Row],[1. Identifiant interne d’exploitation agricole*]],GroupMember[1. Identifiant interne d’exploitation agricole*],0)),FALSE,TRUE))</f>
        <v>1</v>
      </c>
      <c r="K446" s="186" t="b">
        <f t="array" ref="K446">IF(ISBLANK(CertifiedCrop[[#This Row],[2. Produit agricole certifié*]]),"",IF(ISERROR(MATCH(1,(#REF!=CertifiedCrop[[#This Row],[2. Produit agricole certifié*]])*(#REF!=CertifiedCrop[[#This Row],[3. Variété**]]),0)),FALSE,TRUE))</f>
        <v>0</v>
      </c>
      <c r="L446" s="212" t="str">
        <f t="shared" si="35"/>
        <v/>
      </c>
      <c r="M446" s="212" t="str">
        <f t="shared" si="36"/>
        <v/>
      </c>
      <c r="N446" s="213" t="str">
        <f t="shared" si="37"/>
        <v/>
      </c>
      <c r="O446" s="214">
        <f t="shared" si="38"/>
        <v>563</v>
      </c>
      <c r="P446" s="214">
        <f t="shared" si="39"/>
        <v>561.97183098591552</v>
      </c>
      <c r="Q446" s="187" t="str">
        <f>IFERROR((VLOOKUP(A446,GM_Table,8,FALSE)-SUMIFS(D:D,A:A,A446,B:B,B446,C:C,C446)),"")</f>
        <v/>
      </c>
      <c r="R446" s="187" t="str">
        <f>IFERROR(CONCATENATE(VLOOKUP(A446,GM_Table,12,FALSE)," ",(VLOOKUP(A446,GM_Table,13,FALSE))),"")</f>
        <v/>
      </c>
      <c r="S446" s="203"/>
      <c r="T446" s="203"/>
      <c r="U446" s="203"/>
      <c r="V446" s="203"/>
      <c r="W446" s="203"/>
      <c r="X446" s="203"/>
    </row>
    <row r="447" spans="1:24" s="204" customFormat="1" x14ac:dyDescent="0.25">
      <c r="A447" s="210" t="s">
        <v>2183</v>
      </c>
      <c r="B447" s="210" t="s">
        <v>427</v>
      </c>
      <c r="C447" s="210" t="s">
        <v>2213</v>
      </c>
      <c r="D447" s="211">
        <v>4.46</v>
      </c>
      <c r="E447" s="211">
        <v>2512.98</v>
      </c>
      <c r="F447" s="211">
        <v>2510</v>
      </c>
      <c r="G447" s="198">
        <v>0</v>
      </c>
      <c r="H447" s="199">
        <v>0</v>
      </c>
      <c r="I447" s="199">
        <v>0</v>
      </c>
      <c r="J447" s="186" t="b">
        <f>IF(ISBLANK(CertifiedCrop[[#This Row],[1. Identifiant interne d’exploitation agricole*]]),"",IF(ISERROR(MATCH(CertifiedCrop[[#This Row],[1. Identifiant interne d’exploitation agricole*]],GroupMember[1. Identifiant interne d’exploitation agricole*],0)),FALSE,TRUE))</f>
        <v>1</v>
      </c>
      <c r="K447" s="186" t="b">
        <f t="array" ref="K447">IF(ISBLANK(CertifiedCrop[[#This Row],[2. Produit agricole certifié*]]),"",IF(ISERROR(MATCH(1,(#REF!=CertifiedCrop[[#This Row],[2. Produit agricole certifié*]])*(#REF!=CertifiedCrop[[#This Row],[3. Variété**]]),0)),FALSE,TRUE))</f>
        <v>0</v>
      </c>
      <c r="L447" s="212" t="str">
        <f t="shared" si="35"/>
        <v/>
      </c>
      <c r="M447" s="212" t="str">
        <f t="shared" si="36"/>
        <v/>
      </c>
      <c r="N447" s="213" t="str">
        <f t="shared" si="37"/>
        <v/>
      </c>
      <c r="O447" s="214">
        <f t="shared" si="38"/>
        <v>563.44843049327358</v>
      </c>
      <c r="P447" s="214">
        <f t="shared" si="39"/>
        <v>562.78026905829597</v>
      </c>
      <c r="Q447" s="187" t="str">
        <f>IFERROR((VLOOKUP(A447,GM_Table,8,FALSE)-SUMIFS(D:D,A:A,A447,B:B,B447,C:C,C447)),"")</f>
        <v/>
      </c>
      <c r="R447" s="187" t="str">
        <f>IFERROR(CONCATENATE(VLOOKUP(A447,GM_Table,12,FALSE)," ",(VLOOKUP(A447,GM_Table,13,FALSE))),"")</f>
        <v/>
      </c>
      <c r="S447" s="203"/>
      <c r="T447" s="203"/>
      <c r="U447" s="203"/>
      <c r="V447" s="203"/>
      <c r="W447" s="203"/>
      <c r="X447" s="203"/>
    </row>
    <row r="448" spans="1:24" s="204" customFormat="1" x14ac:dyDescent="0.25">
      <c r="A448" s="210" t="s">
        <v>2188</v>
      </c>
      <c r="B448" s="210" t="s">
        <v>427</v>
      </c>
      <c r="C448" s="210" t="s">
        <v>2213</v>
      </c>
      <c r="D448" s="211">
        <v>2.74</v>
      </c>
      <c r="E448" s="211">
        <v>1547.62</v>
      </c>
      <c r="F448" s="211">
        <v>1541</v>
      </c>
      <c r="G448" s="198">
        <v>0</v>
      </c>
      <c r="H448" s="199">
        <v>0</v>
      </c>
      <c r="I448" s="199">
        <v>0</v>
      </c>
      <c r="J448" s="186" t="b">
        <f>IF(ISBLANK(CertifiedCrop[[#This Row],[1. Identifiant interne d’exploitation agricole*]]),"",IF(ISERROR(MATCH(CertifiedCrop[[#This Row],[1. Identifiant interne d’exploitation agricole*]],GroupMember[1. Identifiant interne d’exploitation agricole*],0)),FALSE,TRUE))</f>
        <v>1</v>
      </c>
      <c r="K448" s="186" t="b">
        <f t="array" ref="K448">IF(ISBLANK(CertifiedCrop[[#This Row],[2. Produit agricole certifié*]]),"",IF(ISERROR(MATCH(1,(#REF!=CertifiedCrop[[#This Row],[2. Produit agricole certifié*]])*(#REF!=CertifiedCrop[[#This Row],[3. Variété**]]),0)),FALSE,TRUE))</f>
        <v>0</v>
      </c>
      <c r="L448" s="212" t="str">
        <f t="shared" si="35"/>
        <v/>
      </c>
      <c r="M448" s="212" t="str">
        <f t="shared" si="36"/>
        <v/>
      </c>
      <c r="N448" s="213" t="str">
        <f t="shared" si="37"/>
        <v/>
      </c>
      <c r="O448" s="214">
        <f t="shared" si="38"/>
        <v>564.8248175182481</v>
      </c>
      <c r="P448" s="214">
        <f t="shared" si="39"/>
        <v>562.40875912408751</v>
      </c>
      <c r="Q448" s="187" t="str">
        <f>IFERROR((VLOOKUP(A448,GM_Table,8,FALSE)-SUMIFS(D:D,A:A,A448,B:B,B448,C:C,C448)),"")</f>
        <v/>
      </c>
      <c r="R448" s="187" t="str">
        <f>IFERROR(CONCATENATE(VLOOKUP(A448,GM_Table,12,FALSE)," ",(VLOOKUP(A448,GM_Table,13,FALSE))),"")</f>
        <v/>
      </c>
      <c r="S448" s="203"/>
      <c r="T448" s="203"/>
      <c r="U448" s="203"/>
      <c r="V448" s="203"/>
      <c r="W448" s="203"/>
      <c r="X448" s="203"/>
    </row>
    <row r="449" spans="1:24" s="204" customFormat="1" x14ac:dyDescent="0.25">
      <c r="A449" s="210" t="s">
        <v>2192</v>
      </c>
      <c r="B449" s="210" t="s">
        <v>427</v>
      </c>
      <c r="C449" s="210" t="s">
        <v>2213</v>
      </c>
      <c r="D449" s="211">
        <v>3.28</v>
      </c>
      <c r="E449" s="211">
        <v>1846.6399999999999</v>
      </c>
      <c r="F449" s="211">
        <v>1845</v>
      </c>
      <c r="G449" s="198">
        <v>0</v>
      </c>
      <c r="H449" s="199">
        <v>0</v>
      </c>
      <c r="I449" s="199">
        <v>0</v>
      </c>
      <c r="J449" s="186" t="b">
        <f>IF(ISBLANK(CertifiedCrop[[#This Row],[1. Identifiant interne d’exploitation agricole*]]),"",IF(ISERROR(MATCH(CertifiedCrop[[#This Row],[1. Identifiant interne d’exploitation agricole*]],GroupMember[1. Identifiant interne d’exploitation agricole*],0)),FALSE,TRUE))</f>
        <v>1</v>
      </c>
      <c r="K449" s="186" t="b">
        <f t="array" ref="K449">IF(ISBLANK(CertifiedCrop[[#This Row],[2. Produit agricole certifié*]]),"",IF(ISERROR(MATCH(1,(#REF!=CertifiedCrop[[#This Row],[2. Produit agricole certifié*]])*(#REF!=CertifiedCrop[[#This Row],[3. Variété**]]),0)),FALSE,TRUE))</f>
        <v>0</v>
      </c>
      <c r="L449" s="212" t="str">
        <f t="shared" si="35"/>
        <v/>
      </c>
      <c r="M449" s="212" t="str">
        <f t="shared" si="36"/>
        <v/>
      </c>
      <c r="N449" s="213" t="str">
        <f t="shared" si="37"/>
        <v/>
      </c>
      <c r="O449" s="214">
        <f t="shared" si="38"/>
        <v>563</v>
      </c>
      <c r="P449" s="214">
        <f t="shared" si="39"/>
        <v>562.5</v>
      </c>
      <c r="Q449" s="187" t="str">
        <f>IFERROR((VLOOKUP(A449,GM_Table,8,FALSE)-SUMIFS(D:D,A:A,A449,B:B,B449,C:C,C449)),"")</f>
        <v/>
      </c>
      <c r="R449" s="187" t="str">
        <f>IFERROR(CONCATENATE(VLOOKUP(A449,GM_Table,12,FALSE)," ",(VLOOKUP(A449,GM_Table,13,FALSE))),"")</f>
        <v/>
      </c>
      <c r="S449" s="203"/>
      <c r="T449" s="203"/>
      <c r="U449" s="203"/>
      <c r="V449" s="203"/>
      <c r="W449" s="203"/>
      <c r="X449" s="203"/>
    </row>
    <row r="450" spans="1:24" s="204" customFormat="1" x14ac:dyDescent="0.25">
      <c r="A450" s="210" t="s">
        <v>2196</v>
      </c>
      <c r="B450" s="210" t="s">
        <v>427</v>
      </c>
      <c r="C450" s="210" t="s">
        <v>2213</v>
      </c>
      <c r="D450" s="211">
        <v>1.6</v>
      </c>
      <c r="E450" s="211">
        <v>900.80000000000007</v>
      </c>
      <c r="F450" s="211">
        <v>900</v>
      </c>
      <c r="G450" s="198">
        <v>0</v>
      </c>
      <c r="H450" s="199">
        <v>0</v>
      </c>
      <c r="I450" s="199">
        <v>0</v>
      </c>
      <c r="J450" s="186" t="b">
        <f>IF(ISBLANK(CertifiedCrop[[#This Row],[1. Identifiant interne d’exploitation agricole*]]),"",IF(ISERROR(MATCH(CertifiedCrop[[#This Row],[1. Identifiant interne d’exploitation agricole*]],GroupMember[1. Identifiant interne d’exploitation agricole*],0)),FALSE,TRUE))</f>
        <v>1</v>
      </c>
      <c r="K450" s="186" t="b">
        <f t="array" ref="K450">IF(ISBLANK(CertifiedCrop[[#This Row],[2. Produit agricole certifié*]]),"",IF(ISERROR(MATCH(1,(#REF!=CertifiedCrop[[#This Row],[2. Produit agricole certifié*]])*(#REF!=CertifiedCrop[[#This Row],[3. Variété**]]),0)),FALSE,TRUE))</f>
        <v>0</v>
      </c>
      <c r="L450" s="212" t="str">
        <f t="shared" si="35"/>
        <v/>
      </c>
      <c r="M450" s="212" t="str">
        <f t="shared" si="36"/>
        <v/>
      </c>
      <c r="N450" s="213" t="str">
        <f t="shared" si="37"/>
        <v/>
      </c>
      <c r="O450" s="214">
        <f t="shared" si="38"/>
        <v>563</v>
      </c>
      <c r="P450" s="214">
        <f t="shared" si="39"/>
        <v>562.5</v>
      </c>
      <c r="Q450" s="187" t="str">
        <f>IFERROR((VLOOKUP(A450,GM_Table,8,FALSE)-SUMIFS(D:D,A:A,A450,B:B,B450,C:C,C450)),"")</f>
        <v/>
      </c>
      <c r="R450" s="187" t="str">
        <f>IFERROR(CONCATENATE(VLOOKUP(A450,GM_Table,12,FALSE)," ",(VLOOKUP(A450,GM_Table,13,FALSE))),"")</f>
        <v/>
      </c>
      <c r="S450" s="203"/>
      <c r="T450" s="203"/>
      <c r="U450" s="203"/>
      <c r="V450" s="203"/>
      <c r="W450" s="203"/>
      <c r="X450" s="203"/>
    </row>
    <row r="451" spans="1:24" s="204" customFormat="1" x14ac:dyDescent="0.25">
      <c r="A451" s="210" t="s">
        <v>2200</v>
      </c>
      <c r="B451" s="210" t="s">
        <v>427</v>
      </c>
      <c r="C451" s="210" t="s">
        <v>2213</v>
      </c>
      <c r="D451" s="211">
        <v>1.34</v>
      </c>
      <c r="E451" s="211">
        <v>758.42</v>
      </c>
      <c r="F451" s="211">
        <v>753</v>
      </c>
      <c r="G451" s="198">
        <v>0</v>
      </c>
      <c r="H451" s="199">
        <v>0</v>
      </c>
      <c r="I451" s="199">
        <v>0</v>
      </c>
      <c r="J451" s="186" t="b">
        <f>IF(ISBLANK(CertifiedCrop[[#This Row],[1. Identifiant interne d’exploitation agricole*]]),"",IF(ISERROR(MATCH(CertifiedCrop[[#This Row],[1. Identifiant interne d’exploitation agricole*]],GroupMember[1. Identifiant interne d’exploitation agricole*],0)),FALSE,TRUE))</f>
        <v>1</v>
      </c>
      <c r="K451" s="186" t="b">
        <f t="array" ref="K451">IF(ISBLANK(CertifiedCrop[[#This Row],[2. Produit agricole certifié*]]),"",IF(ISERROR(MATCH(1,(#REF!=CertifiedCrop[[#This Row],[2. Produit agricole certifié*]])*(#REF!=CertifiedCrop[[#This Row],[3. Variété**]]),0)),FALSE,TRUE))</f>
        <v>0</v>
      </c>
      <c r="L451" s="212" t="str">
        <f t="shared" si="35"/>
        <v/>
      </c>
      <c r="M451" s="212" t="str">
        <f t="shared" si="36"/>
        <v/>
      </c>
      <c r="N451" s="213" t="str">
        <f t="shared" si="37"/>
        <v/>
      </c>
      <c r="O451" s="214">
        <f t="shared" si="38"/>
        <v>565.98507462686564</v>
      </c>
      <c r="P451" s="214">
        <f t="shared" si="39"/>
        <v>561.94029850746267</v>
      </c>
      <c r="Q451" s="187" t="str">
        <f>IFERROR((VLOOKUP(A451,GM_Table,8,FALSE)-SUMIFS(D:D,A:A,A451,B:B,B451,C:C,C451)),"")</f>
        <v/>
      </c>
      <c r="R451" s="187" t="str">
        <f>IFERROR(CONCATENATE(VLOOKUP(A451,GM_Table,12,FALSE)," ",(VLOOKUP(A451,GM_Table,13,FALSE))),"")</f>
        <v/>
      </c>
      <c r="S451" s="203"/>
      <c r="T451" s="203"/>
      <c r="U451" s="203"/>
      <c r="V451" s="203"/>
      <c r="W451" s="203"/>
      <c r="X451" s="203"/>
    </row>
    <row r="452" spans="1:24" s="204" customFormat="1" x14ac:dyDescent="0.25">
      <c r="A452" s="210" t="s">
        <v>2204</v>
      </c>
      <c r="B452" s="210" t="s">
        <v>427</v>
      </c>
      <c r="C452" s="210" t="s">
        <v>2213</v>
      </c>
      <c r="D452" s="211">
        <v>1.3</v>
      </c>
      <c r="E452" s="211">
        <v>735.9</v>
      </c>
      <c r="F452" s="211">
        <v>731</v>
      </c>
      <c r="G452" s="198">
        <v>0</v>
      </c>
      <c r="H452" s="199">
        <v>0</v>
      </c>
      <c r="I452" s="199">
        <v>0</v>
      </c>
      <c r="J452" s="186" t="b">
        <f>IF(ISBLANK(CertifiedCrop[[#This Row],[1. Identifiant interne d’exploitation agricole*]]),"",IF(ISERROR(MATCH(CertifiedCrop[[#This Row],[1. Identifiant interne d’exploitation agricole*]],GroupMember[1. Identifiant interne d’exploitation agricole*],0)),FALSE,TRUE))</f>
        <v>1</v>
      </c>
      <c r="K452" s="186" t="b">
        <f t="array" ref="K452">IF(ISBLANK(CertifiedCrop[[#This Row],[2. Produit agricole certifié*]]),"",IF(ISERROR(MATCH(1,(#REF!=CertifiedCrop[[#This Row],[2. Produit agricole certifié*]])*(#REF!=CertifiedCrop[[#This Row],[3. Variété**]]),0)),FALSE,TRUE))</f>
        <v>0</v>
      </c>
      <c r="L452" s="212" t="str">
        <f t="shared" si="35"/>
        <v/>
      </c>
      <c r="M452" s="212" t="str">
        <f t="shared" si="36"/>
        <v/>
      </c>
      <c r="N452" s="213" t="str">
        <f t="shared" si="37"/>
        <v/>
      </c>
      <c r="O452" s="214">
        <f t="shared" si="38"/>
        <v>566.07692307692309</v>
      </c>
      <c r="P452" s="214">
        <f t="shared" si="39"/>
        <v>562.30769230769226</v>
      </c>
      <c r="Q452" s="187" t="str">
        <f>IFERROR((VLOOKUP(A452,GM_Table,8,FALSE)-SUMIFS(D:D,A:A,A452,B:B,B452,C:C,C452)),"")</f>
        <v/>
      </c>
      <c r="R452" s="187" t="str">
        <f>IFERROR(CONCATENATE(VLOOKUP(A452,GM_Table,12,FALSE)," ",(VLOOKUP(A452,GM_Table,13,FALSE))),"")</f>
        <v/>
      </c>
      <c r="S452" s="203"/>
      <c r="T452" s="203"/>
      <c r="U452" s="203"/>
      <c r="V452" s="203"/>
      <c r="W452" s="203"/>
      <c r="X452" s="203"/>
    </row>
    <row r="453" spans="1:24" s="204" customFormat="1" x14ac:dyDescent="0.25">
      <c r="A453" s="210" t="s">
        <v>2209</v>
      </c>
      <c r="B453" s="210" t="s">
        <v>427</v>
      </c>
      <c r="C453" s="210" t="s">
        <v>2213</v>
      </c>
      <c r="D453" s="211">
        <v>0.19</v>
      </c>
      <c r="E453" s="211">
        <v>108.97</v>
      </c>
      <c r="F453" s="211">
        <v>106</v>
      </c>
      <c r="G453" s="198">
        <v>0</v>
      </c>
      <c r="H453" s="199">
        <v>0</v>
      </c>
      <c r="I453" s="199">
        <v>0</v>
      </c>
      <c r="J453" s="186" t="b">
        <f>IF(ISBLANK(CertifiedCrop[[#This Row],[1. Identifiant interne d’exploitation agricole*]]),"",IF(ISERROR(MATCH(CertifiedCrop[[#This Row],[1. Identifiant interne d’exploitation agricole*]],GroupMember[1. Identifiant interne d’exploitation agricole*],0)),FALSE,TRUE))</f>
        <v>1</v>
      </c>
      <c r="K453" s="186" t="b">
        <f t="array" ref="K453">IF(ISBLANK(CertifiedCrop[[#This Row],[2. Produit agricole certifié*]]),"",IF(ISERROR(MATCH(1,(#REF!=CertifiedCrop[[#This Row],[2. Produit agricole certifié*]])*(#REF!=CertifiedCrop[[#This Row],[3. Variété**]]),0)),FALSE,TRUE))</f>
        <v>0</v>
      </c>
      <c r="L453" s="212" t="str">
        <f t="shared" si="35"/>
        <v/>
      </c>
      <c r="M453" s="212" t="str">
        <f t="shared" si="36"/>
        <v/>
      </c>
      <c r="N453" s="213" t="str">
        <f t="shared" si="37"/>
        <v/>
      </c>
      <c r="O453" s="214">
        <f t="shared" si="38"/>
        <v>573.52631578947364</v>
      </c>
      <c r="P453" s="214">
        <f t="shared" si="39"/>
        <v>557.8947368421052</v>
      </c>
      <c r="Q453" s="187" t="str">
        <f>IFERROR((VLOOKUP(A453,GM_Table,8,FALSE)-SUMIFS(D:D,A:A,A453,B:B,B453,C:C,C453)),"")</f>
        <v/>
      </c>
      <c r="R453" s="187" t="str">
        <f>IFERROR(CONCATENATE(VLOOKUP(A453,GM_Table,12,FALSE)," ",(VLOOKUP(A453,GM_Table,13,FALSE))),"")</f>
        <v/>
      </c>
      <c r="S453" s="203"/>
      <c r="T453" s="203"/>
      <c r="U453" s="203"/>
      <c r="V453" s="203"/>
      <c r="W453" s="203"/>
      <c r="X453" s="203"/>
    </row>
  </sheetData>
  <sheetProtection insertRows="0" deleteRows="0"/>
  <protectedRanges>
    <protectedRange algorithmName="SHA-512" hashValue="IRToZKdSKAYW4M45WrFYNNzBKmrjEpGOeNpX3+9WPcL1+rkg8TjIqS9I0+BUSUUtSBnT3PJM7pTKVCqSc3s8XA==" saltValue="XjtTmPo//DPDwKNIuSYhOw==" spinCount="100000" sqref="J1 P1:R1 P3:R1048576 J3:O1048576 N1:O1" name="DataValidation"/>
    <protectedRange algorithmName="SHA-512" hashValue="IRToZKdSKAYW4M45WrFYNNzBKmrjEpGOeNpX3+9WPcL1+rkg8TjIqS9I0+BUSUUtSBnT3PJM7pTKVCqSc3s8XA==" saltValue="XjtTmPo//DPDwKNIuSYhOw==" spinCount="100000" sqref="J2:R2" name="DataValidation_1"/>
    <protectedRange algorithmName="SHA-512" hashValue="IRToZKdSKAYW4M45WrFYNNzBKmrjEpGOeNpX3+9WPcL1+rkg8TjIqS9I0+BUSUUtSBnT3PJM7pTKVCqSc3s8XA==" saltValue="XjtTmPo//DPDwKNIuSYhOw==" spinCount="100000" sqref="K1:M1" name="DataValidation_2"/>
  </protectedRanges>
  <mergeCells count="1">
    <mergeCell ref="A1:I1"/>
  </mergeCells>
  <conditionalFormatting sqref="L3:L453">
    <cfRule type="cellIs" dxfId="34" priority="6" operator="lessThan">
      <formula>0</formula>
    </cfRule>
  </conditionalFormatting>
  <conditionalFormatting sqref="L3:N453">
    <cfRule type="containsText" dxfId="33" priority="105" operator="containsText" text="!">
      <formula>NOT(ISERROR(SEARCH("!",L3)))</formula>
    </cfRule>
  </conditionalFormatting>
  <conditionalFormatting sqref="Q3:Q453">
    <cfRule type="cellIs" dxfId="32" priority="3" operator="equal">
      <formula>0</formula>
    </cfRule>
  </conditionalFormatting>
  <conditionalFormatting sqref="J3:K453">
    <cfRule type="containsText" dxfId="31" priority="1" operator="containsText" text="FALSE">
      <formula>NOT(ISERROR(SEARCH("FALSE",J3)))</formula>
    </cfRule>
  </conditionalFormatting>
  <conditionalFormatting sqref="P3:P453">
    <cfRule type="top10" dxfId="30" priority="184" percent="1" rank="10"/>
  </conditionalFormatting>
  <conditionalFormatting sqref="O3:O453">
    <cfRule type="top10" dxfId="0" priority="185" percent="1" rank="10"/>
  </conditionalFormatting>
  <dataValidations xWindow="200" yWindow="579" count="16">
    <dataValidation allowBlank="1" showErrorMessage="1" promptTitle="Harvest estimation" prompt="Please put the correct value" sqref="E48 E34 E41 E3 E10 E17 E23 H3:H453"/>
    <dataValidation allowBlank="1" showInputMessage="1" showErrorMessage="1" promptTitle="Top performers" prompt="The yield is kg of estimated harvest (5.) per hectare (4.)._x000a_Most of the group members would have similar yields. _x000a_Here, the 10% highest values are highlighted in yellow, as the difference may indicate an error in the data. _x000a_Please verify them." sqref="O2"/>
    <dataValidation allowBlank="1" showInputMessage="1" showErrorMessage="1" promptTitle="Sold=&gt;Harvest" prompt="A farmer cannot sell more certified product than harvested in the previous year._x000a__x000a_If you see an !, please check the numbers again." sqref="L2"/>
    <dataValidation allowBlank="1" showInputMessage="1" showErrorMessage="1" promptTitle="This year - last year harvest" prompt="The harvest changes from year to year, but large changes may indicate a mistake in the data. In here we indicate changes higher than 25%._x000a__x000a_Please double-check the harvest data (5. and 6.) if the cell is yellow." sqref="M2"/>
    <dataValidation allowBlank="1" showInputMessage="1" showErrorMessage="1" promptTitle="Sold previous year - 2 years ago" prompt="The amount of product that the group member sells to the group may change from year to year, but a large difference may indicate an error in the data. _x000a__x000a_If the cell is yellow, please double-check the sale/delivery data (7. and 8.)." sqref="N2"/>
    <dataValidation allowBlank="1" showInputMessage="1" showErrorMessage="1" promptTitle="Top performers " prompt="The yield is kg of last year's harvest (6.) per hectare (4.)._x000a_Most of the group members would have similar yields. _x000a__x000a_Here, the 10% highest values are highlighted in yellow, as the difference may indicate an error in the data. _x000a_Please verify them" sqref="P2"/>
    <dataValidation allowBlank="1" showInputMessage="1" showErrorMessage="1" promptTitle="Check the farm area" prompt="This column compares the sum of the certified area for a group member with the total farm area. _x000a_Positive if the farm has forests or pastur or non-certified crops (e.g. corn)._x000a_Negative if intercropping e.g. coffee and pepper._x000a__x000a_Please check yellow cells." sqref="Q2"/>
    <dataValidation allowBlank="1" showInputMessage="1" showErrorMessage="1" promptTitle="Please select an option" prompt="Copy-pasting may generate errors when uploading the file. Make sure no typos are present. " sqref="B2"/>
    <dataValidation allowBlank="1" showInputMessage="1" showErrorMessage="1" promptTitle="Mandatory if available" prompt="Copy-pasting may generate errors when uploading the file. Make sure no typos are present. " sqref="C2"/>
    <dataValidation allowBlank="1" showInputMessage="1" showErrorMessage="1" promptTitle="Certified Volume Current Year" prompt="This represents the Certified Volume for current year._x000a__x000a_Use format of the cell as &quot;Number&quot;" sqref="E2"/>
    <dataValidation allowBlank="1" showInputMessage="1" showErrorMessage="1" promptTitle="Certified Harvest Previous Year" prompt="This represents the actual volume certified for the specific crop in the previous year. _x000a__x000a_Use format of the cell as &quot;Number&quot;" sqref="F2"/>
    <dataValidation allowBlank="1" showInputMessage="1" showErrorMessage="1" promptTitle="Mandatory Information" prompt="This represents the certified volume sold/delivered by the member to the Group._x000a__x000a_Use format of the cell as &quot;Number&quot;" sqref="G2"/>
    <dataValidation allowBlank="1" showInputMessage="1" showErrorMessage="1" prompt="Make sure to use the same ID presented on tab 1. Group member, column A_x000a__x000a_If a group member produces more than one crop (e.g. coffee and oranges), or variety (arabica and robusta), in different places must be the same ID with the same Group Member." sqref="A2"/>
    <dataValidation allowBlank="1" showInputMessage="1" showErrorMessage="1" promptTitle="Mandatory Information" prompt="All of the farm area covered by this crop, e.g. coffee, even if these are several farm units._x000a__x000a_Use format of the cell as &quot;Number&quot;" sqref="D2"/>
    <dataValidation allowBlank="1" showInputMessage="1" showErrorMessage="1" prompt="Use format of the cell as &quot;Number&quot;" sqref="H2:I2"/>
    <dataValidation allowBlank="1" showInputMessage="1" showErrorMessage="1" promptTitle="No need to fill in" prompt="The information indicate here will be automatically presented. There is no need to fill in the colunms._x000a__x000a_You need to interpretate it was described below." sqref="M1"/>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4BA29"/>
  </sheetPr>
  <dimension ref="A1:K536"/>
  <sheetViews>
    <sheetView tabSelected="1" zoomScale="80" zoomScaleNormal="80" workbookViewId="0">
      <pane xSplit="1" topLeftCell="B1" activePane="topRight" state="frozen"/>
      <selection activeCell="B4" sqref="B4"/>
      <selection pane="topRight" activeCell="A122" sqref="A122:XFD361"/>
    </sheetView>
  </sheetViews>
  <sheetFormatPr baseColWidth="10" defaultColWidth="8.7109375" defaultRowHeight="13.5" x14ac:dyDescent="0.25"/>
  <cols>
    <col min="1" max="1" width="25.5703125" style="5" customWidth="1"/>
    <col min="2" max="2" width="23.5703125" style="5" customWidth="1"/>
    <col min="3" max="3" width="21" style="8" customWidth="1"/>
    <col min="4" max="4" width="27.85546875" style="9" customWidth="1"/>
    <col min="5" max="5" width="26.28515625" style="9" customWidth="1"/>
    <col min="6" max="6" width="30.42578125" style="59" customWidth="1"/>
    <col min="7" max="7" width="18" style="59" customWidth="1"/>
    <col min="8" max="8" width="21.28515625" style="59" customWidth="1"/>
    <col min="9" max="9" width="24.7109375" style="59" customWidth="1"/>
    <col min="10" max="10" width="29.28515625" style="59" customWidth="1"/>
    <col min="11" max="16384" width="8.7109375" style="5"/>
  </cols>
  <sheetData>
    <row r="1" spans="1:11" s="72" customFormat="1" ht="17.25" x14ac:dyDescent="0.3">
      <c r="A1" s="244" t="s">
        <v>165</v>
      </c>
      <c r="B1" s="244"/>
      <c r="C1" s="244"/>
      <c r="D1" s="244"/>
      <c r="E1" s="244"/>
      <c r="F1" s="71"/>
      <c r="G1" s="245" t="s">
        <v>169</v>
      </c>
      <c r="H1" s="246"/>
      <c r="I1" s="246"/>
      <c r="J1" s="246"/>
    </row>
    <row r="2" spans="1:11" s="72" customFormat="1" ht="60" x14ac:dyDescent="0.3">
      <c r="A2" s="70" t="s">
        <v>100</v>
      </c>
      <c r="B2" s="77" t="s">
        <v>161</v>
      </c>
      <c r="C2" s="78" t="s">
        <v>162</v>
      </c>
      <c r="D2" s="77" t="s">
        <v>163</v>
      </c>
      <c r="E2" s="77" t="s">
        <v>164</v>
      </c>
      <c r="F2" s="123" t="s">
        <v>152</v>
      </c>
      <c r="G2" s="139" t="s">
        <v>166</v>
      </c>
      <c r="H2" s="140" t="s">
        <v>167</v>
      </c>
      <c r="I2" s="139" t="s">
        <v>168</v>
      </c>
      <c r="J2" s="139" t="s">
        <v>160</v>
      </c>
      <c r="K2" s="76" t="s">
        <v>170</v>
      </c>
    </row>
    <row r="3" spans="1:11" ht="13.5" customHeight="1" x14ac:dyDescent="0.25">
      <c r="A3" s="60" t="s">
        <v>666</v>
      </c>
      <c r="B3" s="6" t="s">
        <v>666</v>
      </c>
      <c r="C3" s="7">
        <v>0.57999999999999996</v>
      </c>
      <c r="D3" s="159">
        <v>6.2450599999999996</v>
      </c>
      <c r="E3" s="159">
        <v>-5.9749920000000003</v>
      </c>
      <c r="F3" s="125" t="b">
        <f>IF(ISBLANK(FarmUnit[[#This Row],[1. Identifiant interne d’exploitation agricole*]]),"",IF(ISERROR(MATCH(FarmUnit[[#This Row],[1. Identifiant interne d’exploitation agricole*]],GroupMember[1. Identifiant interne d’exploitation agricole*],0)),FALSE,TRUE))</f>
        <v>1</v>
      </c>
      <c r="G3" s="4">
        <f t="shared" ref="G3:G50" si="0">IF(D3=0,"",D3)</f>
        <v>6.2450599999999996</v>
      </c>
      <c r="H3" s="4">
        <f t="shared" ref="H3:H50" si="1">IF(E3=0,"",E3)</f>
        <v>-5.9749920000000003</v>
      </c>
      <c r="I3" s="22" t="str">
        <f t="array" ref="I3">IF(ISBLANK(C3),"",IF(C3=MAX(IF(FarmUnit[1. Identifiant interne d’exploitation agricole*]=A3,FarmUnit[3. Superficie de l’unité agricole (ha)*])),"!","-"))</f>
        <v>!</v>
      </c>
      <c r="J3" s="10" t="str">
        <f t="shared" ref="J3:J50" si="2">IFERROR(CONCATENATE(VLOOKUP(A3,GM_Table,12,FALSE)," ",(VLOOKUP(A3,GM_Table,13,FALSE))),"")</f>
        <v/>
      </c>
    </row>
    <row r="4" spans="1:11" ht="13.5" customHeight="1" x14ac:dyDescent="0.25">
      <c r="A4" s="60" t="s">
        <v>676</v>
      </c>
      <c r="B4" s="6" t="s">
        <v>676</v>
      </c>
      <c r="C4" s="7">
        <v>1.46</v>
      </c>
      <c r="D4" s="159">
        <v>6.2320180000000001</v>
      </c>
      <c r="E4" s="159">
        <v>-5.9443619999999999</v>
      </c>
      <c r="F4" s="125" t="b">
        <f>IF(ISBLANK(FarmUnit[[#This Row],[1. Identifiant interne d’exploitation agricole*]]),"",IF(ISERROR(MATCH(FarmUnit[[#This Row],[1. Identifiant interne d’exploitation agricole*]],GroupMember[1. Identifiant interne d’exploitation agricole*],0)),FALSE,TRUE))</f>
        <v>1</v>
      </c>
      <c r="G4" s="4">
        <f t="shared" si="0"/>
        <v>6.2320180000000001</v>
      </c>
      <c r="H4" s="4">
        <f t="shared" si="1"/>
        <v>-5.9443619999999999</v>
      </c>
      <c r="I4" s="22" t="str">
        <f t="array" ref="I4">IF(ISBLANK(C4),"",IF(C4=MAX(IF(FarmUnit[1. Identifiant interne d’exploitation agricole*]=A4,FarmUnit[3. Superficie de l’unité agricole (ha)*])),"!","-"))</f>
        <v>!</v>
      </c>
      <c r="J4" s="10" t="str">
        <f t="shared" si="2"/>
        <v/>
      </c>
    </row>
    <row r="5" spans="1:11" ht="13.5" customHeight="1" x14ac:dyDescent="0.25">
      <c r="A5" s="60" t="s">
        <v>680</v>
      </c>
      <c r="B5" s="6" t="s">
        <v>2214</v>
      </c>
      <c r="C5" s="7">
        <v>0.56000000000000005</v>
      </c>
      <c r="D5" s="159">
        <v>6.2340960000000001</v>
      </c>
      <c r="E5" s="159">
        <v>-5.9383460000000001</v>
      </c>
      <c r="F5" s="125" t="b">
        <f>IF(ISBLANK(FarmUnit[[#This Row],[1. Identifiant interne d’exploitation agricole*]]),"",IF(ISERROR(MATCH(FarmUnit[[#This Row],[1. Identifiant interne d’exploitation agricole*]],GroupMember[1. Identifiant interne d’exploitation agricole*],0)),FALSE,TRUE))</f>
        <v>1</v>
      </c>
      <c r="G5" s="4">
        <f t="shared" si="0"/>
        <v>6.2340960000000001</v>
      </c>
      <c r="H5" s="4">
        <f t="shared" si="1"/>
        <v>-5.9383460000000001</v>
      </c>
      <c r="I5" s="22" t="str">
        <f t="array" ref="I5">IF(ISBLANK(C5),"",IF(C5=MAX(IF(FarmUnit[1. Identifiant interne d’exploitation agricole*]=A5,FarmUnit[3. Superficie de l’unité agricole (ha)*])),"!","-"))</f>
        <v>-</v>
      </c>
      <c r="J5" s="10" t="str">
        <f t="shared" si="2"/>
        <v/>
      </c>
    </row>
    <row r="6" spans="1:11" ht="13.5" customHeight="1" x14ac:dyDescent="0.25">
      <c r="A6" s="60" t="s">
        <v>680</v>
      </c>
      <c r="B6" s="6" t="s">
        <v>2215</v>
      </c>
      <c r="C6" s="7">
        <v>0.57999999999999996</v>
      </c>
      <c r="D6" s="159">
        <v>6.2325650000000001</v>
      </c>
      <c r="E6" s="159">
        <v>-5.9378570000000002</v>
      </c>
      <c r="F6" s="125" t="b">
        <f>IF(ISBLANK(FarmUnit[[#This Row],[1. Identifiant interne d’exploitation agricole*]]),"",IF(ISERROR(MATCH(FarmUnit[[#This Row],[1. Identifiant interne d’exploitation agricole*]],GroupMember[1. Identifiant interne d’exploitation agricole*],0)),FALSE,TRUE))</f>
        <v>1</v>
      </c>
      <c r="G6" s="4">
        <f t="shared" si="0"/>
        <v>6.2325650000000001</v>
      </c>
      <c r="H6" s="4">
        <f t="shared" si="1"/>
        <v>-5.9378570000000002</v>
      </c>
      <c r="I6" s="22" t="str">
        <f t="array" ref="I6">IF(ISBLANK(C6),"",IF(C6=MAX(IF(FarmUnit[1. Identifiant interne d’exploitation agricole*]=A6,FarmUnit[3. Superficie de l’unité agricole (ha)*])),"!","-"))</f>
        <v>!</v>
      </c>
      <c r="J6" s="10" t="str">
        <f t="shared" si="2"/>
        <v/>
      </c>
    </row>
    <row r="7" spans="1:11" ht="13.5" customHeight="1" x14ac:dyDescent="0.25">
      <c r="A7" s="60" t="s">
        <v>684</v>
      </c>
      <c r="B7" s="6" t="s">
        <v>684</v>
      </c>
      <c r="C7" s="7">
        <v>0.91</v>
      </c>
      <c r="D7" s="159">
        <v>6.2386489999999997</v>
      </c>
      <c r="E7" s="159">
        <v>-5.9416840000000004</v>
      </c>
      <c r="F7" s="125" t="b">
        <f>IF(ISBLANK(FarmUnit[[#This Row],[1. Identifiant interne d’exploitation agricole*]]),"",IF(ISERROR(MATCH(FarmUnit[[#This Row],[1. Identifiant interne d’exploitation agricole*]],GroupMember[1. Identifiant interne d’exploitation agricole*],0)),FALSE,TRUE))</f>
        <v>1</v>
      </c>
      <c r="G7" s="4">
        <f t="shared" si="0"/>
        <v>6.2386489999999997</v>
      </c>
      <c r="H7" s="4">
        <f t="shared" si="1"/>
        <v>-5.9416840000000004</v>
      </c>
      <c r="I7" s="22" t="str">
        <f t="array" ref="I7">IF(ISBLANK(C7),"",IF(C7=MAX(IF(FarmUnit[1. Identifiant interne d’exploitation agricole*]=A7,FarmUnit[3. Superficie de l’unité agricole (ha)*])),"!","-"))</f>
        <v>!</v>
      </c>
      <c r="J7" s="10" t="str">
        <f t="shared" si="2"/>
        <v/>
      </c>
    </row>
    <row r="8" spans="1:11" ht="13.5" customHeight="1" x14ac:dyDescent="0.25">
      <c r="A8" s="60" t="s">
        <v>688</v>
      </c>
      <c r="B8" s="6" t="s">
        <v>688</v>
      </c>
      <c r="C8" s="7">
        <v>0.93</v>
      </c>
      <c r="D8" s="159">
        <v>6.2692420000000002</v>
      </c>
      <c r="E8" s="159">
        <v>-5.9342329999999999</v>
      </c>
      <c r="F8" s="125" t="b">
        <f>IF(ISBLANK(FarmUnit[[#This Row],[1. Identifiant interne d’exploitation agricole*]]),"",IF(ISERROR(MATCH(FarmUnit[[#This Row],[1. Identifiant interne d’exploitation agricole*]],GroupMember[1. Identifiant interne d’exploitation agricole*],0)),FALSE,TRUE))</f>
        <v>1</v>
      </c>
      <c r="G8" s="4">
        <f t="shared" si="0"/>
        <v>6.2692420000000002</v>
      </c>
      <c r="H8" s="4">
        <f t="shared" si="1"/>
        <v>-5.9342329999999999</v>
      </c>
      <c r="I8" s="22" t="str">
        <f t="array" ref="I8">IF(ISBLANK(C8),"",IF(C8=MAX(IF(FarmUnit[1. Identifiant interne d’exploitation agricole*]=A8,FarmUnit[3. Superficie de l’unité agricole (ha)*])),"!","-"))</f>
        <v>!</v>
      </c>
      <c r="J8" s="10" t="str">
        <f t="shared" si="2"/>
        <v/>
      </c>
    </row>
    <row r="9" spans="1:11" ht="13.5" customHeight="1" x14ac:dyDescent="0.25">
      <c r="A9" s="60" t="s">
        <v>692</v>
      </c>
      <c r="B9" s="6" t="s">
        <v>692</v>
      </c>
      <c r="C9" s="7">
        <v>1.31</v>
      </c>
      <c r="D9" s="159">
        <v>6.2590820000000003</v>
      </c>
      <c r="E9" s="159">
        <v>-5.9295540000000004</v>
      </c>
      <c r="F9" s="125" t="b">
        <f>IF(ISBLANK(FarmUnit[[#This Row],[1. Identifiant interne d’exploitation agricole*]]),"",IF(ISERROR(MATCH(FarmUnit[[#This Row],[1. Identifiant interne d’exploitation agricole*]],GroupMember[1. Identifiant interne d’exploitation agricole*],0)),FALSE,TRUE))</f>
        <v>1</v>
      </c>
      <c r="G9" s="4">
        <f t="shared" si="0"/>
        <v>6.2590820000000003</v>
      </c>
      <c r="H9" s="4">
        <f t="shared" si="1"/>
        <v>-5.9295540000000004</v>
      </c>
      <c r="I9" s="22" t="str">
        <f t="array" ref="I9">IF(ISBLANK(C9),"",IF(C9=MAX(IF(FarmUnit[1. Identifiant interne d’exploitation agricole*]=A9,FarmUnit[3. Superficie de l’unité agricole (ha)*])),"!","-"))</f>
        <v>!</v>
      </c>
      <c r="J9" s="10" t="str">
        <f t="shared" si="2"/>
        <v/>
      </c>
    </row>
    <row r="10" spans="1:11" ht="13.5" customHeight="1" x14ac:dyDescent="0.25">
      <c r="A10" s="39" t="s">
        <v>695</v>
      </c>
      <c r="B10" s="6" t="s">
        <v>2216</v>
      </c>
      <c r="C10" s="7">
        <v>1.31</v>
      </c>
      <c r="D10" s="159">
        <v>6.2590789999999998</v>
      </c>
      <c r="E10" s="159">
        <v>-5.929589</v>
      </c>
      <c r="F10" s="125" t="b">
        <f>IF(ISBLANK(FarmUnit[[#This Row],[1. Identifiant interne d’exploitation agricole*]]),"",IF(ISERROR(MATCH(FarmUnit[[#This Row],[1. Identifiant interne d’exploitation agricole*]],GroupMember[1. Identifiant interne d’exploitation agricole*],0)),FALSE,TRUE))</f>
        <v>1</v>
      </c>
      <c r="G10" s="4">
        <f t="shared" si="0"/>
        <v>6.2590789999999998</v>
      </c>
      <c r="H10" s="4">
        <f t="shared" si="1"/>
        <v>-5.929589</v>
      </c>
      <c r="I10" s="22" t="str">
        <f t="array" ref="I10">IF(ISBLANK(C10),"",IF(C10=MAX(IF(FarmUnit[1. Identifiant interne d’exploitation agricole*]=A10,FarmUnit[3. Superficie de l’unité agricole (ha)*])),"!","-"))</f>
        <v>!</v>
      </c>
      <c r="J10" s="10" t="str">
        <f t="shared" si="2"/>
        <v/>
      </c>
    </row>
    <row r="11" spans="1:11" ht="13.5" customHeight="1" x14ac:dyDescent="0.25">
      <c r="A11" s="60" t="s">
        <v>695</v>
      </c>
      <c r="B11" s="6" t="s">
        <v>2217</v>
      </c>
      <c r="C11" s="7">
        <v>0.84</v>
      </c>
      <c r="D11" s="159">
        <v>6.2443390000000001</v>
      </c>
      <c r="E11" s="159">
        <v>-5.938949</v>
      </c>
      <c r="F11" s="125" t="b">
        <f>IF(ISBLANK(FarmUnit[[#This Row],[1. Identifiant interne d’exploitation agricole*]]),"",IF(ISERROR(MATCH(FarmUnit[[#This Row],[1. Identifiant interne d’exploitation agricole*]],GroupMember[1. Identifiant interne d’exploitation agricole*],0)),FALSE,TRUE))</f>
        <v>1</v>
      </c>
      <c r="G11" s="4">
        <f t="shared" si="0"/>
        <v>6.2443390000000001</v>
      </c>
      <c r="H11" s="4">
        <f t="shared" si="1"/>
        <v>-5.938949</v>
      </c>
      <c r="I11" s="22" t="str">
        <f t="array" ref="I11">IF(ISBLANK(C11),"",IF(C11=MAX(IF(FarmUnit[1. Identifiant interne d’exploitation agricole*]=A11,FarmUnit[3. Superficie de l’unité agricole (ha)*])),"!","-"))</f>
        <v>-</v>
      </c>
      <c r="J11" s="10" t="str">
        <f t="shared" si="2"/>
        <v/>
      </c>
    </row>
    <row r="12" spans="1:11" ht="13.5" customHeight="1" x14ac:dyDescent="0.25">
      <c r="A12" s="60" t="s">
        <v>699</v>
      </c>
      <c r="B12" s="6" t="s">
        <v>699</v>
      </c>
      <c r="C12" s="7">
        <v>4.26</v>
      </c>
      <c r="D12" s="159">
        <v>6.0714180000000004</v>
      </c>
      <c r="E12" s="159">
        <v>-5.8663340000000002</v>
      </c>
      <c r="F12" s="125" t="b">
        <f>IF(ISBLANK(FarmUnit[[#This Row],[1. Identifiant interne d’exploitation agricole*]]),"",IF(ISERROR(MATCH(FarmUnit[[#This Row],[1. Identifiant interne d’exploitation agricole*]],GroupMember[1. Identifiant interne d’exploitation agricole*],0)),FALSE,TRUE))</f>
        <v>1</v>
      </c>
      <c r="G12" s="4">
        <f t="shared" si="0"/>
        <v>6.0714180000000004</v>
      </c>
      <c r="H12" s="4">
        <f t="shared" si="1"/>
        <v>-5.8663340000000002</v>
      </c>
      <c r="I12" s="22" t="str">
        <f t="array" ref="I12">IF(ISBLANK(C12),"",IF(C12=MAX(IF(FarmUnit[1. Identifiant interne d’exploitation agricole*]=A12,FarmUnit[3. Superficie de l’unité agricole (ha)*])),"!","-"))</f>
        <v>!</v>
      </c>
      <c r="J12" s="10" t="str">
        <f t="shared" si="2"/>
        <v/>
      </c>
    </row>
    <row r="13" spans="1:11" ht="13.5" customHeight="1" x14ac:dyDescent="0.25">
      <c r="A13" s="60" t="s">
        <v>705</v>
      </c>
      <c r="B13" s="6" t="s">
        <v>705</v>
      </c>
      <c r="C13" s="7">
        <v>1.0289999999999999</v>
      </c>
      <c r="D13" s="159">
        <v>6.06318</v>
      </c>
      <c r="E13" s="159">
        <v>-5.8751199999999999</v>
      </c>
      <c r="F13" s="125" t="b">
        <f>IF(ISBLANK(FarmUnit[[#This Row],[1. Identifiant interne d’exploitation agricole*]]),"",IF(ISERROR(MATCH(FarmUnit[[#This Row],[1. Identifiant interne d’exploitation agricole*]],GroupMember[1. Identifiant interne d’exploitation agricole*],0)),FALSE,TRUE))</f>
        <v>1</v>
      </c>
      <c r="G13" s="4">
        <f t="shared" si="0"/>
        <v>6.06318</v>
      </c>
      <c r="H13" s="4">
        <f t="shared" si="1"/>
        <v>-5.8751199999999999</v>
      </c>
      <c r="I13" s="22" t="str">
        <f t="array" ref="I13">IF(ISBLANK(C13),"",IF(C13=MAX(IF(FarmUnit[1. Identifiant interne d’exploitation agricole*]=A13,FarmUnit[3. Superficie de l’unité agricole (ha)*])),"!","-"))</f>
        <v>!</v>
      </c>
      <c r="J13" s="10" t="str">
        <f t="shared" si="2"/>
        <v/>
      </c>
    </row>
    <row r="14" spans="1:11" ht="13.5" customHeight="1" x14ac:dyDescent="0.25">
      <c r="A14" s="60" t="s">
        <v>709</v>
      </c>
      <c r="B14" s="6" t="s">
        <v>2218</v>
      </c>
      <c r="C14" s="7">
        <v>0.15</v>
      </c>
      <c r="D14" s="159">
        <v>6.0723370000000001</v>
      </c>
      <c r="E14" s="159">
        <v>-5.8757910000000004</v>
      </c>
      <c r="F14" s="125" t="b">
        <f>IF(ISBLANK(FarmUnit[[#This Row],[1. Identifiant interne d’exploitation agricole*]]),"",IF(ISERROR(MATCH(FarmUnit[[#This Row],[1. Identifiant interne d’exploitation agricole*]],GroupMember[1. Identifiant interne d’exploitation agricole*],0)),FALSE,TRUE))</f>
        <v>1</v>
      </c>
      <c r="G14" s="4">
        <f t="shared" si="0"/>
        <v>6.0723370000000001</v>
      </c>
      <c r="H14" s="4">
        <f t="shared" si="1"/>
        <v>-5.8757910000000004</v>
      </c>
      <c r="I14" s="22" t="str">
        <f t="array" ref="I14">IF(ISBLANK(C14),"",IF(C14=MAX(IF(FarmUnit[1. Identifiant interne d’exploitation agricole*]=A14,FarmUnit[3. Superficie de l’unité agricole (ha)*])),"!","-"))</f>
        <v>-</v>
      </c>
      <c r="J14" s="10" t="str">
        <f t="shared" si="2"/>
        <v/>
      </c>
    </row>
    <row r="15" spans="1:11" ht="13.5" customHeight="1" x14ac:dyDescent="0.25">
      <c r="A15" s="60" t="s">
        <v>709</v>
      </c>
      <c r="B15" s="6" t="s">
        <v>2219</v>
      </c>
      <c r="C15" s="7">
        <v>3.0630000000000002</v>
      </c>
      <c r="D15" s="159">
        <v>6.0698540000000003</v>
      </c>
      <c r="E15" s="159">
        <v>-5.8751910000000001</v>
      </c>
      <c r="F15" s="125" t="b">
        <f>IF(ISBLANK(FarmUnit[[#This Row],[1. Identifiant interne d’exploitation agricole*]]),"",IF(ISERROR(MATCH(FarmUnit[[#This Row],[1. Identifiant interne d’exploitation agricole*]],GroupMember[1. Identifiant interne d’exploitation agricole*],0)),FALSE,TRUE))</f>
        <v>1</v>
      </c>
      <c r="G15" s="4">
        <f t="shared" si="0"/>
        <v>6.0698540000000003</v>
      </c>
      <c r="H15" s="4">
        <f t="shared" si="1"/>
        <v>-5.8751910000000001</v>
      </c>
      <c r="I15" s="22" t="str">
        <f t="array" ref="I15">IF(ISBLANK(C15),"",IF(C15=MAX(IF(FarmUnit[1. Identifiant interne d’exploitation agricole*]=A15,FarmUnit[3. Superficie de l’unité agricole (ha)*])),"!","-"))</f>
        <v>!</v>
      </c>
      <c r="J15" s="10" t="str">
        <f t="shared" si="2"/>
        <v/>
      </c>
    </row>
    <row r="16" spans="1:11" ht="13.5" customHeight="1" x14ac:dyDescent="0.25">
      <c r="A16" s="39" t="s">
        <v>713</v>
      </c>
      <c r="B16" s="6" t="s">
        <v>713</v>
      </c>
      <c r="C16" s="7">
        <v>1.34</v>
      </c>
      <c r="D16" s="159">
        <v>6.0713109999999997</v>
      </c>
      <c r="E16" s="159">
        <v>-5.8796290000000004</v>
      </c>
      <c r="F16" s="125" t="b">
        <f>IF(ISBLANK(FarmUnit[[#This Row],[1. Identifiant interne d’exploitation agricole*]]),"",IF(ISERROR(MATCH(FarmUnit[[#This Row],[1. Identifiant interne d’exploitation agricole*]],GroupMember[1. Identifiant interne d’exploitation agricole*],0)),FALSE,TRUE))</f>
        <v>1</v>
      </c>
      <c r="G16" s="4">
        <f t="shared" si="0"/>
        <v>6.0713109999999997</v>
      </c>
      <c r="H16" s="4">
        <f t="shared" si="1"/>
        <v>-5.8796290000000004</v>
      </c>
      <c r="I16" s="22" t="str">
        <f t="array" ref="I16">IF(ISBLANK(C16),"",IF(C16=MAX(IF(FarmUnit[1. Identifiant interne d’exploitation agricole*]=A16,FarmUnit[3. Superficie de l’unité agricole (ha)*])),"!","-"))</f>
        <v>!</v>
      </c>
      <c r="J16" s="10" t="str">
        <f t="shared" si="2"/>
        <v/>
      </c>
    </row>
    <row r="17" spans="1:10" ht="13.5" customHeight="1" x14ac:dyDescent="0.25">
      <c r="A17" s="39" t="s">
        <v>716</v>
      </c>
      <c r="B17" s="6" t="s">
        <v>2220</v>
      </c>
      <c r="C17" s="7">
        <v>1.24</v>
      </c>
      <c r="D17" s="159">
        <v>6.0742929999999999</v>
      </c>
      <c r="E17" s="159">
        <v>-5.8750229999999997</v>
      </c>
      <c r="F17" s="125" t="b">
        <f>IF(ISBLANK(FarmUnit[[#This Row],[1. Identifiant interne d’exploitation agricole*]]),"",IF(ISERROR(MATCH(FarmUnit[[#This Row],[1. Identifiant interne d’exploitation agricole*]],GroupMember[1. Identifiant interne d’exploitation agricole*],0)),FALSE,TRUE))</f>
        <v>1</v>
      </c>
      <c r="G17" s="4">
        <f t="shared" si="0"/>
        <v>6.0742929999999999</v>
      </c>
      <c r="H17" s="4">
        <f t="shared" si="1"/>
        <v>-5.8750229999999997</v>
      </c>
      <c r="I17" s="22" t="str">
        <f t="array" ref="I17">IF(ISBLANK(C17),"",IF(C17=MAX(IF(FarmUnit[1. Identifiant interne d’exploitation agricole*]=A17,FarmUnit[3. Superficie de l’unité agricole (ha)*])),"!","-"))</f>
        <v>-</v>
      </c>
      <c r="J17" s="10" t="str">
        <f t="shared" si="2"/>
        <v/>
      </c>
    </row>
    <row r="18" spans="1:10" ht="13.5" customHeight="1" x14ac:dyDescent="0.25">
      <c r="A18" s="39" t="s">
        <v>716</v>
      </c>
      <c r="B18" s="6" t="s">
        <v>2221</v>
      </c>
      <c r="C18" s="7">
        <v>1.8</v>
      </c>
      <c r="D18" s="159">
        <v>6.074363</v>
      </c>
      <c r="E18" s="159">
        <v>-5.8766559999999997</v>
      </c>
      <c r="F18" s="125" t="b">
        <f>IF(ISBLANK(FarmUnit[[#This Row],[1. Identifiant interne d’exploitation agricole*]]),"",IF(ISERROR(MATCH(FarmUnit[[#This Row],[1. Identifiant interne d’exploitation agricole*]],GroupMember[1. Identifiant interne d’exploitation agricole*],0)),FALSE,TRUE))</f>
        <v>1</v>
      </c>
      <c r="G18" s="4">
        <f t="shared" si="0"/>
        <v>6.074363</v>
      </c>
      <c r="H18" s="4">
        <f t="shared" si="1"/>
        <v>-5.8766559999999997</v>
      </c>
      <c r="I18" s="22" t="str">
        <f t="array" ref="I18">IF(ISBLANK(C18),"",IF(C18=MAX(IF(FarmUnit[1. Identifiant interne d’exploitation agricole*]=A18,FarmUnit[3. Superficie de l’unité agricole (ha)*])),"!","-"))</f>
        <v>!</v>
      </c>
      <c r="J18" s="10" t="str">
        <f t="shared" si="2"/>
        <v/>
      </c>
    </row>
    <row r="19" spans="1:10" ht="13.5" customHeight="1" x14ac:dyDescent="0.25">
      <c r="A19" s="39" t="s">
        <v>720</v>
      </c>
      <c r="B19" s="6" t="s">
        <v>720</v>
      </c>
      <c r="C19" s="7">
        <v>0.95</v>
      </c>
      <c r="D19" s="159">
        <v>6.0765690000000001</v>
      </c>
      <c r="E19" s="159">
        <v>-5.8802149999999997</v>
      </c>
      <c r="F19" s="125" t="b">
        <f>IF(ISBLANK(FarmUnit[[#This Row],[1. Identifiant interne d’exploitation agricole*]]),"",IF(ISERROR(MATCH(FarmUnit[[#This Row],[1. Identifiant interne d’exploitation agricole*]],GroupMember[1. Identifiant interne d’exploitation agricole*],0)),FALSE,TRUE))</f>
        <v>1</v>
      </c>
      <c r="G19" s="4">
        <f t="shared" si="0"/>
        <v>6.0765690000000001</v>
      </c>
      <c r="H19" s="4">
        <f t="shared" si="1"/>
        <v>-5.8802149999999997</v>
      </c>
      <c r="I19" s="22" t="str">
        <f t="array" ref="I19">IF(ISBLANK(C19),"",IF(C19=MAX(IF(FarmUnit[1. Identifiant interne d’exploitation agricole*]=A19,FarmUnit[3. Superficie de l’unité agricole (ha)*])),"!","-"))</f>
        <v>!</v>
      </c>
      <c r="J19" s="10" t="str">
        <f t="shared" si="2"/>
        <v/>
      </c>
    </row>
    <row r="20" spans="1:10" ht="13.5" customHeight="1" x14ac:dyDescent="0.25">
      <c r="A20" s="39" t="s">
        <v>724</v>
      </c>
      <c r="B20" s="6" t="s">
        <v>724</v>
      </c>
      <c r="C20" s="7">
        <v>0.75</v>
      </c>
      <c r="D20" s="159">
        <v>6.0778740000000004</v>
      </c>
      <c r="E20" s="159">
        <v>-5.8793629999999997</v>
      </c>
      <c r="F20" s="125" t="b">
        <f>IF(ISBLANK(FarmUnit[[#This Row],[1. Identifiant interne d’exploitation agricole*]]),"",IF(ISERROR(MATCH(FarmUnit[[#This Row],[1. Identifiant interne d’exploitation agricole*]],GroupMember[1. Identifiant interne d’exploitation agricole*],0)),FALSE,TRUE))</f>
        <v>1</v>
      </c>
      <c r="G20" s="4">
        <f t="shared" si="0"/>
        <v>6.0778740000000004</v>
      </c>
      <c r="H20" s="4">
        <f t="shared" si="1"/>
        <v>-5.8793629999999997</v>
      </c>
      <c r="I20" s="22" t="str">
        <f t="array" ref="I20">IF(ISBLANK(C20),"",IF(C20=MAX(IF(FarmUnit[1. Identifiant interne d’exploitation agricole*]=A20,FarmUnit[3. Superficie de l’unité agricole (ha)*])),"!","-"))</f>
        <v>!</v>
      </c>
      <c r="J20" s="10" t="str">
        <f t="shared" si="2"/>
        <v/>
      </c>
    </row>
    <row r="21" spans="1:10" ht="13.5" customHeight="1" x14ac:dyDescent="0.25">
      <c r="A21" s="39" t="s">
        <v>727</v>
      </c>
      <c r="B21" s="6" t="s">
        <v>727</v>
      </c>
      <c r="C21" s="7">
        <v>2.52</v>
      </c>
      <c r="D21" s="159">
        <v>6.0876950000000001</v>
      </c>
      <c r="E21" s="159">
        <v>-5.8477360000000003</v>
      </c>
      <c r="F21" s="125" t="b">
        <f>IF(ISBLANK(FarmUnit[[#This Row],[1. Identifiant interne d’exploitation agricole*]]),"",IF(ISERROR(MATCH(FarmUnit[[#This Row],[1. Identifiant interne d’exploitation agricole*]],GroupMember[1. Identifiant interne d’exploitation agricole*],0)),FALSE,TRUE))</f>
        <v>1</v>
      </c>
      <c r="G21" s="4">
        <f t="shared" si="0"/>
        <v>6.0876950000000001</v>
      </c>
      <c r="H21" s="4">
        <f t="shared" si="1"/>
        <v>-5.8477360000000003</v>
      </c>
      <c r="I21" s="22" t="str">
        <f t="array" ref="I21">IF(ISBLANK(C21),"",IF(C21=MAX(IF(FarmUnit[1. Identifiant interne d’exploitation agricole*]=A21,FarmUnit[3. Superficie de l’unité agricole (ha)*])),"!","-"))</f>
        <v>!</v>
      </c>
      <c r="J21" s="10" t="str">
        <f t="shared" si="2"/>
        <v/>
      </c>
    </row>
    <row r="22" spans="1:10" ht="13.5" customHeight="1" x14ac:dyDescent="0.25">
      <c r="A22" s="39" t="s">
        <v>730</v>
      </c>
      <c r="B22" s="6" t="s">
        <v>730</v>
      </c>
      <c r="C22" s="7">
        <v>2.1</v>
      </c>
      <c r="D22" s="159">
        <v>6.0801379999999998</v>
      </c>
      <c r="E22" s="159">
        <v>-5.8765510000000001</v>
      </c>
      <c r="F22" s="125" t="b">
        <f>IF(ISBLANK(FarmUnit[[#This Row],[1. Identifiant interne d’exploitation agricole*]]),"",IF(ISERROR(MATCH(FarmUnit[[#This Row],[1. Identifiant interne d’exploitation agricole*]],GroupMember[1. Identifiant interne d’exploitation agricole*],0)),FALSE,TRUE))</f>
        <v>1</v>
      </c>
      <c r="G22" s="4">
        <f t="shared" si="0"/>
        <v>6.0801379999999998</v>
      </c>
      <c r="H22" s="4">
        <f t="shared" si="1"/>
        <v>-5.8765510000000001</v>
      </c>
      <c r="I22" s="22" t="str">
        <f t="array" ref="I22">IF(ISBLANK(C22),"",IF(C22=MAX(IF(FarmUnit[1. Identifiant interne d’exploitation agricole*]=A22,FarmUnit[3. Superficie de l’unité agricole (ha)*])),"!","-"))</f>
        <v>!</v>
      </c>
      <c r="J22" s="10" t="str">
        <f t="shared" si="2"/>
        <v/>
      </c>
    </row>
    <row r="23" spans="1:10" ht="13.5" customHeight="1" x14ac:dyDescent="0.25">
      <c r="A23" s="39" t="s">
        <v>734</v>
      </c>
      <c r="B23" s="6" t="s">
        <v>734</v>
      </c>
      <c r="C23" s="7">
        <v>2.75</v>
      </c>
      <c r="D23" s="159">
        <v>6.0616009999999996</v>
      </c>
      <c r="E23" s="159">
        <v>-5.8736819999999996</v>
      </c>
      <c r="F23" s="125" t="b">
        <f>IF(ISBLANK(FarmUnit[[#This Row],[1. Identifiant interne d’exploitation agricole*]]),"",IF(ISERROR(MATCH(FarmUnit[[#This Row],[1. Identifiant interne d’exploitation agricole*]],GroupMember[1. Identifiant interne d’exploitation agricole*],0)),FALSE,TRUE))</f>
        <v>1</v>
      </c>
      <c r="G23" s="4">
        <f t="shared" si="0"/>
        <v>6.0616009999999996</v>
      </c>
      <c r="H23" s="4">
        <f t="shared" si="1"/>
        <v>-5.8736819999999996</v>
      </c>
      <c r="I23" s="22" t="str">
        <f t="array" ref="I23">IF(ISBLANK(C23),"",IF(C23=MAX(IF(FarmUnit[1. Identifiant interne d’exploitation agricole*]=A23,FarmUnit[3. Superficie de l’unité agricole (ha)*])),"!","-"))</f>
        <v>!</v>
      </c>
      <c r="J23" s="10" t="str">
        <f t="shared" si="2"/>
        <v/>
      </c>
    </row>
    <row r="24" spans="1:10" ht="13.5" customHeight="1" x14ac:dyDescent="0.25">
      <c r="A24" s="39" t="s">
        <v>738</v>
      </c>
      <c r="B24" s="6" t="s">
        <v>738</v>
      </c>
      <c r="C24" s="7">
        <v>2.57</v>
      </c>
      <c r="D24" s="159">
        <v>6.0869119999999999</v>
      </c>
      <c r="E24" s="159">
        <v>-5.8407049999999998</v>
      </c>
      <c r="F24" s="125" t="b">
        <f>IF(ISBLANK(FarmUnit[[#This Row],[1. Identifiant interne d’exploitation agricole*]]),"",IF(ISERROR(MATCH(FarmUnit[[#This Row],[1. Identifiant interne d’exploitation agricole*]],GroupMember[1. Identifiant interne d’exploitation agricole*],0)),FALSE,TRUE))</f>
        <v>1</v>
      </c>
      <c r="G24" s="4">
        <f t="shared" si="0"/>
        <v>6.0869119999999999</v>
      </c>
      <c r="H24" s="4">
        <f t="shared" si="1"/>
        <v>-5.8407049999999998</v>
      </c>
      <c r="I24" s="22" t="str">
        <f t="array" ref="I24">IF(ISBLANK(C24),"",IF(C24=MAX(IF(FarmUnit[1. Identifiant interne d’exploitation agricole*]=A24,FarmUnit[3. Superficie de l’unité agricole (ha)*])),"!","-"))</f>
        <v>!</v>
      </c>
      <c r="J24" s="10" t="str">
        <f t="shared" si="2"/>
        <v/>
      </c>
    </row>
    <row r="25" spans="1:10" ht="13.5" customHeight="1" x14ac:dyDescent="0.25">
      <c r="A25" s="39" t="s">
        <v>742</v>
      </c>
      <c r="B25" s="6" t="s">
        <v>742</v>
      </c>
      <c r="C25" s="7">
        <v>0.68</v>
      </c>
      <c r="D25" s="159">
        <v>6.0789039999999996</v>
      </c>
      <c r="E25" s="159">
        <v>-5.8569990000000001</v>
      </c>
      <c r="F25" s="125" t="b">
        <f>IF(ISBLANK(FarmUnit[[#This Row],[1. Identifiant interne d’exploitation agricole*]]),"",IF(ISERROR(MATCH(FarmUnit[[#This Row],[1. Identifiant interne d’exploitation agricole*]],GroupMember[1. Identifiant interne d’exploitation agricole*],0)),FALSE,TRUE))</f>
        <v>1</v>
      </c>
      <c r="G25" s="4">
        <f t="shared" si="0"/>
        <v>6.0789039999999996</v>
      </c>
      <c r="H25" s="4">
        <f t="shared" si="1"/>
        <v>-5.8569990000000001</v>
      </c>
      <c r="I25" s="22" t="str">
        <f t="array" ref="I25">IF(ISBLANK(C25),"",IF(C25=MAX(IF(FarmUnit[1. Identifiant interne d’exploitation agricole*]=A25,FarmUnit[3. Superficie de l’unité agricole (ha)*])),"!","-"))</f>
        <v>!</v>
      </c>
      <c r="J25" s="10" t="str">
        <f t="shared" si="2"/>
        <v/>
      </c>
    </row>
    <row r="26" spans="1:10" ht="13.5" customHeight="1" x14ac:dyDescent="0.25">
      <c r="A26" s="39" t="s">
        <v>746</v>
      </c>
      <c r="B26" s="6" t="s">
        <v>746</v>
      </c>
      <c r="C26" s="7">
        <v>0.57999999999999996</v>
      </c>
      <c r="D26" s="159">
        <v>6.0826120000000001</v>
      </c>
      <c r="E26" s="159">
        <v>-5.859699</v>
      </c>
      <c r="F26" s="125" t="b">
        <f>IF(ISBLANK(FarmUnit[[#This Row],[1. Identifiant interne d’exploitation agricole*]]),"",IF(ISERROR(MATCH(FarmUnit[[#This Row],[1. Identifiant interne d’exploitation agricole*]],GroupMember[1. Identifiant interne d’exploitation agricole*],0)),FALSE,TRUE))</f>
        <v>1</v>
      </c>
      <c r="G26" s="4">
        <f t="shared" si="0"/>
        <v>6.0826120000000001</v>
      </c>
      <c r="H26" s="4">
        <f t="shared" si="1"/>
        <v>-5.859699</v>
      </c>
      <c r="I26" s="22" t="str">
        <f t="array" ref="I26">IF(ISBLANK(C26),"",IF(C26=MAX(IF(FarmUnit[1. Identifiant interne d’exploitation agricole*]=A26,FarmUnit[3. Superficie de l’unité agricole (ha)*])),"!","-"))</f>
        <v>!</v>
      </c>
      <c r="J26" s="10" t="str">
        <f t="shared" si="2"/>
        <v/>
      </c>
    </row>
    <row r="27" spans="1:10" ht="13.5" customHeight="1" x14ac:dyDescent="0.25">
      <c r="A27" s="39" t="s">
        <v>750</v>
      </c>
      <c r="B27" s="6" t="s">
        <v>750</v>
      </c>
      <c r="C27" s="7">
        <v>2.71</v>
      </c>
      <c r="D27" s="159">
        <v>6.0754219999999997</v>
      </c>
      <c r="E27" s="159">
        <v>-5.8735739999999996</v>
      </c>
      <c r="F27" s="125" t="b">
        <f>IF(ISBLANK(FarmUnit[[#This Row],[1. Identifiant interne d’exploitation agricole*]]),"",IF(ISERROR(MATCH(FarmUnit[[#This Row],[1. Identifiant interne d’exploitation agricole*]],GroupMember[1. Identifiant interne d’exploitation agricole*],0)),FALSE,TRUE))</f>
        <v>1</v>
      </c>
      <c r="G27" s="4">
        <f t="shared" si="0"/>
        <v>6.0754219999999997</v>
      </c>
      <c r="H27" s="4">
        <f t="shared" si="1"/>
        <v>-5.8735739999999996</v>
      </c>
      <c r="I27" s="22" t="str">
        <f t="array" ref="I27">IF(ISBLANK(C27),"",IF(C27=MAX(IF(FarmUnit[1. Identifiant interne d’exploitation agricole*]=A27,FarmUnit[3. Superficie de l’unité agricole (ha)*])),"!","-"))</f>
        <v>!</v>
      </c>
      <c r="J27" s="10" t="str">
        <f t="shared" si="2"/>
        <v/>
      </c>
    </row>
    <row r="28" spans="1:10" ht="13.5" customHeight="1" x14ac:dyDescent="0.25">
      <c r="A28" s="39" t="s">
        <v>753</v>
      </c>
      <c r="B28" s="6" t="s">
        <v>753</v>
      </c>
      <c r="C28" s="7">
        <v>1.38</v>
      </c>
      <c r="D28" s="159">
        <v>6.0822130000000003</v>
      </c>
      <c r="E28" s="159">
        <v>-5.881005</v>
      </c>
      <c r="F28" s="125" t="b">
        <f>IF(ISBLANK(FarmUnit[[#This Row],[1. Identifiant interne d’exploitation agricole*]]),"",IF(ISERROR(MATCH(FarmUnit[[#This Row],[1. Identifiant interne d’exploitation agricole*]],GroupMember[1. Identifiant interne d’exploitation agricole*],0)),FALSE,TRUE))</f>
        <v>1</v>
      </c>
      <c r="G28" s="4">
        <f t="shared" si="0"/>
        <v>6.0822130000000003</v>
      </c>
      <c r="H28" s="4">
        <f t="shared" si="1"/>
        <v>-5.881005</v>
      </c>
      <c r="I28" s="22" t="str">
        <f t="array" ref="I28">IF(ISBLANK(C28),"",IF(C28=MAX(IF(FarmUnit[1. Identifiant interne d’exploitation agricole*]=A28,FarmUnit[3. Superficie de l’unité agricole (ha)*])),"!","-"))</f>
        <v>!</v>
      </c>
      <c r="J28" s="10" t="str">
        <f t="shared" si="2"/>
        <v/>
      </c>
    </row>
    <row r="29" spans="1:10" ht="13.5" customHeight="1" x14ac:dyDescent="0.25">
      <c r="A29" s="39" t="s">
        <v>757</v>
      </c>
      <c r="B29" s="6" t="s">
        <v>2222</v>
      </c>
      <c r="C29" s="7">
        <v>0.73</v>
      </c>
      <c r="D29" s="159">
        <v>6.0784269999999996</v>
      </c>
      <c r="E29" s="159">
        <v>-5.8811590000000002</v>
      </c>
      <c r="F29" s="125" t="b">
        <f>IF(ISBLANK(FarmUnit[[#This Row],[1. Identifiant interne d’exploitation agricole*]]),"",IF(ISERROR(MATCH(FarmUnit[[#This Row],[1. Identifiant interne d’exploitation agricole*]],GroupMember[1. Identifiant interne d’exploitation agricole*],0)),FALSE,TRUE))</f>
        <v>1</v>
      </c>
      <c r="G29" s="4">
        <f t="shared" si="0"/>
        <v>6.0784269999999996</v>
      </c>
      <c r="H29" s="4">
        <f t="shared" si="1"/>
        <v>-5.8811590000000002</v>
      </c>
      <c r="I29" s="22" t="str">
        <f t="array" ref="I29">IF(ISBLANK(C29),"",IF(C29=MAX(IF(FarmUnit[1. Identifiant interne d’exploitation agricole*]=A29,FarmUnit[3. Superficie de l’unité agricole (ha)*])),"!","-"))</f>
        <v>-</v>
      </c>
      <c r="J29" s="10" t="str">
        <f t="shared" si="2"/>
        <v/>
      </c>
    </row>
    <row r="30" spans="1:10" ht="13.5" customHeight="1" x14ac:dyDescent="0.25">
      <c r="A30" s="39" t="s">
        <v>757</v>
      </c>
      <c r="B30" s="6" t="s">
        <v>2223</v>
      </c>
      <c r="C30" s="7">
        <v>1.08</v>
      </c>
      <c r="D30" s="159">
        <v>6.081461</v>
      </c>
      <c r="E30" s="159">
        <v>-5.8769090000000004</v>
      </c>
      <c r="F30" s="125" t="b">
        <f>IF(ISBLANK(FarmUnit[[#This Row],[1. Identifiant interne d’exploitation agricole*]]),"",IF(ISERROR(MATCH(FarmUnit[[#This Row],[1. Identifiant interne d’exploitation agricole*]],GroupMember[1. Identifiant interne d’exploitation agricole*],0)),FALSE,TRUE))</f>
        <v>1</v>
      </c>
      <c r="G30" s="4">
        <f t="shared" si="0"/>
        <v>6.081461</v>
      </c>
      <c r="H30" s="4">
        <f t="shared" si="1"/>
        <v>-5.8769090000000004</v>
      </c>
      <c r="I30" s="22" t="str">
        <f t="array" ref="I30">IF(ISBLANK(C30),"",IF(C30=MAX(IF(FarmUnit[1. Identifiant interne d’exploitation agricole*]=A30,FarmUnit[3. Superficie de l’unité agricole (ha)*])),"!","-"))</f>
        <v>!</v>
      </c>
      <c r="J30" s="10" t="str">
        <f t="shared" si="2"/>
        <v/>
      </c>
    </row>
    <row r="31" spans="1:10" ht="13.5" customHeight="1" x14ac:dyDescent="0.25">
      <c r="A31" s="39" t="s">
        <v>760</v>
      </c>
      <c r="B31" s="6" t="s">
        <v>2224</v>
      </c>
      <c r="C31" s="7">
        <v>0.82</v>
      </c>
      <c r="D31" s="159">
        <v>6.0799909999999997</v>
      </c>
      <c r="E31" s="159">
        <v>-5.8735759999999999</v>
      </c>
      <c r="F31" s="125" t="b">
        <f>IF(ISBLANK(FarmUnit[[#This Row],[1. Identifiant interne d’exploitation agricole*]]),"",IF(ISERROR(MATCH(FarmUnit[[#This Row],[1. Identifiant interne d’exploitation agricole*]],GroupMember[1. Identifiant interne d’exploitation agricole*],0)),FALSE,TRUE))</f>
        <v>1</v>
      </c>
      <c r="G31" s="4">
        <f t="shared" si="0"/>
        <v>6.0799909999999997</v>
      </c>
      <c r="H31" s="4">
        <f t="shared" si="1"/>
        <v>-5.8735759999999999</v>
      </c>
      <c r="I31" s="22" t="str">
        <f t="array" ref="I31">IF(ISBLANK(C31),"",IF(C31=MAX(IF(FarmUnit[1. Identifiant interne d’exploitation agricole*]=A31,FarmUnit[3. Superficie de l’unité agricole (ha)*])),"!","-"))</f>
        <v>!</v>
      </c>
      <c r="J31" s="10" t="str">
        <f t="shared" si="2"/>
        <v/>
      </c>
    </row>
    <row r="32" spans="1:10" ht="13.5" customHeight="1" x14ac:dyDescent="0.25">
      <c r="A32" s="39" t="s">
        <v>760</v>
      </c>
      <c r="B32" s="6" t="s">
        <v>2225</v>
      </c>
      <c r="C32" s="7">
        <v>5.8999999999999997E-2</v>
      </c>
      <c r="D32" s="159">
        <v>6.0796279999999996</v>
      </c>
      <c r="E32" s="159">
        <v>-5.873996</v>
      </c>
      <c r="F32" s="125" t="b">
        <f>IF(ISBLANK(FarmUnit[[#This Row],[1. Identifiant interne d’exploitation agricole*]]),"",IF(ISERROR(MATCH(FarmUnit[[#This Row],[1. Identifiant interne d’exploitation agricole*]],GroupMember[1. Identifiant interne d’exploitation agricole*],0)),FALSE,TRUE))</f>
        <v>1</v>
      </c>
      <c r="G32" s="4">
        <f t="shared" si="0"/>
        <v>6.0796279999999996</v>
      </c>
      <c r="H32" s="4">
        <f t="shared" si="1"/>
        <v>-5.873996</v>
      </c>
      <c r="I32" s="22" t="str">
        <f t="array" ref="I32">IF(ISBLANK(C32),"",IF(C32=MAX(IF(FarmUnit[1. Identifiant interne d’exploitation agricole*]=A32,FarmUnit[3. Superficie de l’unité agricole (ha)*])),"!","-"))</f>
        <v>-</v>
      </c>
      <c r="J32" s="10" t="str">
        <f t="shared" si="2"/>
        <v/>
      </c>
    </row>
    <row r="33" spans="1:10" ht="13.5" customHeight="1" x14ac:dyDescent="0.25">
      <c r="A33" s="39" t="s">
        <v>764</v>
      </c>
      <c r="B33" s="6" t="s">
        <v>764</v>
      </c>
      <c r="C33" s="7">
        <v>0.73</v>
      </c>
      <c r="D33" s="159">
        <v>6.0784289999999999</v>
      </c>
      <c r="E33" s="159">
        <v>-5.8811669999999996</v>
      </c>
      <c r="F33" s="125" t="b">
        <f>IF(ISBLANK(FarmUnit[[#This Row],[1. Identifiant interne d’exploitation agricole*]]),"",IF(ISERROR(MATCH(FarmUnit[[#This Row],[1. Identifiant interne d’exploitation agricole*]],GroupMember[1. Identifiant interne d’exploitation agricole*],0)),FALSE,TRUE))</f>
        <v>1</v>
      </c>
      <c r="G33" s="4">
        <f t="shared" si="0"/>
        <v>6.0784289999999999</v>
      </c>
      <c r="H33" s="4">
        <f t="shared" si="1"/>
        <v>-5.8811669999999996</v>
      </c>
      <c r="I33" s="22" t="str">
        <f t="array" ref="I33">IF(ISBLANK(C33),"",IF(C33=MAX(IF(FarmUnit[1. Identifiant interne d’exploitation agricole*]=A33,FarmUnit[3. Superficie de l’unité agricole (ha)*])),"!","-"))</f>
        <v>!</v>
      </c>
      <c r="J33" s="10" t="str">
        <f t="shared" si="2"/>
        <v/>
      </c>
    </row>
    <row r="34" spans="1:10" ht="13.5" customHeight="1" x14ac:dyDescent="0.25">
      <c r="A34" s="39" t="s">
        <v>767</v>
      </c>
      <c r="B34" s="6" t="s">
        <v>2226</v>
      </c>
      <c r="C34" s="7">
        <v>0.52</v>
      </c>
      <c r="D34" s="159">
        <v>6.0820720000000001</v>
      </c>
      <c r="E34" s="159">
        <v>-5.8731</v>
      </c>
      <c r="F34" s="125" t="b">
        <f>IF(ISBLANK(FarmUnit[[#This Row],[1. Identifiant interne d’exploitation agricole*]]),"",IF(ISERROR(MATCH(FarmUnit[[#This Row],[1. Identifiant interne d’exploitation agricole*]],GroupMember[1. Identifiant interne d’exploitation agricole*],0)),FALSE,TRUE))</f>
        <v>1</v>
      </c>
      <c r="G34" s="4">
        <f t="shared" si="0"/>
        <v>6.0820720000000001</v>
      </c>
      <c r="H34" s="4">
        <f t="shared" si="1"/>
        <v>-5.8731</v>
      </c>
      <c r="I34" s="22" t="str">
        <f t="array" ref="I34">IF(ISBLANK(C34),"",IF(C34=MAX(IF(FarmUnit[1. Identifiant interne d’exploitation agricole*]=A34,FarmUnit[3. Superficie de l’unité agricole (ha)*])),"!","-"))</f>
        <v>!</v>
      </c>
      <c r="J34" s="10" t="str">
        <f t="shared" si="2"/>
        <v/>
      </c>
    </row>
    <row r="35" spans="1:10" ht="13.5" customHeight="1" x14ac:dyDescent="0.25">
      <c r="A35" s="39" t="s">
        <v>767</v>
      </c>
      <c r="B35" s="6" t="s">
        <v>2227</v>
      </c>
      <c r="C35" s="7">
        <v>0.23</v>
      </c>
      <c r="D35" s="159">
        <v>6.0814839999999997</v>
      </c>
      <c r="E35" s="159">
        <v>-5.8727520000000002</v>
      </c>
      <c r="F35" s="125" t="b">
        <f>IF(ISBLANK(FarmUnit[[#This Row],[1. Identifiant interne d’exploitation agricole*]]),"",IF(ISERROR(MATCH(FarmUnit[[#This Row],[1. Identifiant interne d’exploitation agricole*]],GroupMember[1. Identifiant interne d’exploitation agricole*],0)),FALSE,TRUE))</f>
        <v>1</v>
      </c>
      <c r="G35" s="4">
        <f t="shared" si="0"/>
        <v>6.0814839999999997</v>
      </c>
      <c r="H35" s="4">
        <f t="shared" si="1"/>
        <v>-5.8727520000000002</v>
      </c>
      <c r="I35" s="22" t="str">
        <f t="array" ref="I35">IF(ISBLANK(C35),"",IF(C35=MAX(IF(FarmUnit[1. Identifiant interne d’exploitation agricole*]=A35,FarmUnit[3. Superficie de l’unité agricole (ha)*])),"!","-"))</f>
        <v>-</v>
      </c>
      <c r="J35" s="10" t="str">
        <f t="shared" si="2"/>
        <v/>
      </c>
    </row>
    <row r="36" spans="1:10" ht="13.5" customHeight="1" x14ac:dyDescent="0.25">
      <c r="A36" s="39" t="s">
        <v>770</v>
      </c>
      <c r="B36" s="6" t="s">
        <v>770</v>
      </c>
      <c r="C36" s="7">
        <v>1.41</v>
      </c>
      <c r="D36" s="159">
        <v>5.9911630000000002</v>
      </c>
      <c r="E36" s="159">
        <v>-5.6828519999999996</v>
      </c>
      <c r="F36" s="125" t="b">
        <f>IF(ISBLANK(FarmUnit[[#This Row],[1. Identifiant interne d’exploitation agricole*]]),"",IF(ISERROR(MATCH(FarmUnit[[#This Row],[1. Identifiant interne d’exploitation agricole*]],GroupMember[1. Identifiant interne d’exploitation agricole*],0)),FALSE,TRUE))</f>
        <v>1</v>
      </c>
      <c r="G36" s="4">
        <f t="shared" si="0"/>
        <v>5.9911630000000002</v>
      </c>
      <c r="H36" s="4">
        <f t="shared" si="1"/>
        <v>-5.6828519999999996</v>
      </c>
      <c r="I36" s="22" t="str">
        <f t="array" ref="I36">IF(ISBLANK(C36),"",IF(C36=MAX(IF(FarmUnit[1. Identifiant interne d’exploitation agricole*]=A36,FarmUnit[3. Superficie de l’unité agricole (ha)*])),"!","-"))</f>
        <v>!</v>
      </c>
      <c r="J36" s="10" t="str">
        <f t="shared" si="2"/>
        <v/>
      </c>
    </row>
    <row r="37" spans="1:10" ht="13.5" customHeight="1" x14ac:dyDescent="0.25">
      <c r="A37" s="39" t="s">
        <v>777</v>
      </c>
      <c r="B37" s="6" t="s">
        <v>777</v>
      </c>
      <c r="C37" s="7">
        <v>2.95</v>
      </c>
      <c r="D37" s="159">
        <v>5.9876969999999998</v>
      </c>
      <c r="E37" s="159">
        <v>-5.6651189999999998</v>
      </c>
      <c r="F37" s="125" t="b">
        <f>IF(ISBLANK(FarmUnit[[#This Row],[1. Identifiant interne d’exploitation agricole*]]),"",IF(ISERROR(MATCH(FarmUnit[[#This Row],[1. Identifiant interne d’exploitation agricole*]],GroupMember[1. Identifiant interne d’exploitation agricole*],0)),FALSE,TRUE))</f>
        <v>1</v>
      </c>
      <c r="G37" s="4">
        <f t="shared" si="0"/>
        <v>5.9876969999999998</v>
      </c>
      <c r="H37" s="4">
        <f t="shared" si="1"/>
        <v>-5.6651189999999998</v>
      </c>
      <c r="I37" s="22" t="str">
        <f t="array" ref="I37">IF(ISBLANK(C37),"",IF(C37=MAX(IF(FarmUnit[1. Identifiant interne d’exploitation agricole*]=A37,FarmUnit[3. Superficie de l’unité agricole (ha)*])),"!","-"))</f>
        <v>!</v>
      </c>
      <c r="J37" s="10" t="str">
        <f t="shared" si="2"/>
        <v/>
      </c>
    </row>
    <row r="38" spans="1:10" ht="13.5" customHeight="1" x14ac:dyDescent="0.25">
      <c r="A38" s="39" t="s">
        <v>781</v>
      </c>
      <c r="B38" s="6" t="s">
        <v>781</v>
      </c>
      <c r="C38" s="7">
        <v>3.14</v>
      </c>
      <c r="D38" s="159">
        <v>5.9955449999999999</v>
      </c>
      <c r="E38" s="159">
        <v>-5.7157499999999999</v>
      </c>
      <c r="F38" s="125" t="b">
        <f>IF(ISBLANK(FarmUnit[[#This Row],[1. Identifiant interne d’exploitation agricole*]]),"",IF(ISERROR(MATCH(FarmUnit[[#This Row],[1. Identifiant interne d’exploitation agricole*]],GroupMember[1. Identifiant interne d’exploitation agricole*],0)),FALSE,TRUE))</f>
        <v>1</v>
      </c>
      <c r="G38" s="4">
        <f t="shared" si="0"/>
        <v>5.9955449999999999</v>
      </c>
      <c r="H38" s="4">
        <f t="shared" si="1"/>
        <v>-5.7157499999999999</v>
      </c>
      <c r="I38" s="22" t="str">
        <f t="array" ref="I38">IF(ISBLANK(C38),"",IF(C38=MAX(IF(FarmUnit[1. Identifiant interne d’exploitation agricole*]=A38,FarmUnit[3. Superficie de l’unité agricole (ha)*])),"!","-"))</f>
        <v>!</v>
      </c>
      <c r="J38" s="10" t="str">
        <f t="shared" si="2"/>
        <v/>
      </c>
    </row>
    <row r="39" spans="1:10" ht="13.5" customHeight="1" x14ac:dyDescent="0.25">
      <c r="A39" s="39" t="s">
        <v>785</v>
      </c>
      <c r="B39" s="6" t="s">
        <v>2228</v>
      </c>
      <c r="C39" s="7">
        <v>4.3600000000000003</v>
      </c>
      <c r="D39" s="159">
        <v>5.9919219999999997</v>
      </c>
      <c r="E39" s="159">
        <v>-5.6889200000000004</v>
      </c>
      <c r="F39" s="125" t="b">
        <f>IF(ISBLANK(FarmUnit[[#This Row],[1. Identifiant interne d’exploitation agricole*]]),"",IF(ISERROR(MATCH(FarmUnit[[#This Row],[1. Identifiant interne d’exploitation agricole*]],GroupMember[1. Identifiant interne d’exploitation agricole*],0)),FALSE,TRUE))</f>
        <v>1</v>
      </c>
      <c r="G39" s="4">
        <f t="shared" si="0"/>
        <v>5.9919219999999997</v>
      </c>
      <c r="H39" s="4">
        <f t="shared" si="1"/>
        <v>-5.6889200000000004</v>
      </c>
      <c r="I39" s="22" t="str">
        <f t="array" ref="I39">IF(ISBLANK(C39),"",IF(C39=MAX(IF(FarmUnit[1. Identifiant interne d’exploitation agricole*]=A39,FarmUnit[3. Superficie de l’unité agricole (ha)*])),"!","-"))</f>
        <v>!</v>
      </c>
      <c r="J39" s="10" t="str">
        <f t="shared" si="2"/>
        <v/>
      </c>
    </row>
    <row r="40" spans="1:10" ht="13.5" customHeight="1" x14ac:dyDescent="0.25">
      <c r="A40" s="39" t="s">
        <v>785</v>
      </c>
      <c r="B40" s="6" t="s">
        <v>2229</v>
      </c>
      <c r="C40" s="7">
        <v>1.61</v>
      </c>
      <c r="D40" s="159">
        <v>5.9829910000000002</v>
      </c>
      <c r="E40" s="159">
        <v>-5.6821320000000002</v>
      </c>
      <c r="F40" s="125" t="b">
        <f>IF(ISBLANK(FarmUnit[[#This Row],[1. Identifiant interne d’exploitation agricole*]]),"",IF(ISERROR(MATCH(FarmUnit[[#This Row],[1. Identifiant interne d’exploitation agricole*]],GroupMember[1. Identifiant interne d’exploitation agricole*],0)),FALSE,TRUE))</f>
        <v>1</v>
      </c>
      <c r="G40" s="4">
        <f t="shared" si="0"/>
        <v>5.9829910000000002</v>
      </c>
      <c r="H40" s="4">
        <f t="shared" si="1"/>
        <v>-5.6821320000000002</v>
      </c>
      <c r="I40" s="22" t="str">
        <f t="array" ref="I40">IF(ISBLANK(C40),"",IF(C40=MAX(IF(FarmUnit[1. Identifiant interne d’exploitation agricole*]=A40,FarmUnit[3. Superficie de l’unité agricole (ha)*])),"!","-"))</f>
        <v>-</v>
      </c>
      <c r="J40" s="10" t="str">
        <f t="shared" si="2"/>
        <v/>
      </c>
    </row>
    <row r="41" spans="1:10" ht="13.5" customHeight="1" x14ac:dyDescent="0.25">
      <c r="A41" s="39" t="s">
        <v>789</v>
      </c>
      <c r="B41" s="6" t="s">
        <v>789</v>
      </c>
      <c r="C41" s="7">
        <v>2.56</v>
      </c>
      <c r="D41" s="159">
        <v>5.9965789999999997</v>
      </c>
      <c r="E41" s="159">
        <v>-5.6809180000000001</v>
      </c>
      <c r="F41" s="125" t="b">
        <f>IF(ISBLANK(FarmUnit[[#This Row],[1. Identifiant interne d’exploitation agricole*]]),"",IF(ISERROR(MATCH(FarmUnit[[#This Row],[1. Identifiant interne d’exploitation agricole*]],GroupMember[1. Identifiant interne d’exploitation agricole*],0)),FALSE,TRUE))</f>
        <v>1</v>
      </c>
      <c r="G41" s="4">
        <f t="shared" si="0"/>
        <v>5.9965789999999997</v>
      </c>
      <c r="H41" s="4">
        <f t="shared" si="1"/>
        <v>-5.6809180000000001</v>
      </c>
      <c r="I41" s="22" t="str">
        <f t="array" ref="I41">IF(ISBLANK(C41),"",IF(C41=MAX(IF(FarmUnit[1. Identifiant interne d’exploitation agricole*]=A41,FarmUnit[3. Superficie de l’unité agricole (ha)*])),"!","-"))</f>
        <v>!</v>
      </c>
      <c r="J41" s="10" t="str">
        <f t="shared" si="2"/>
        <v/>
      </c>
    </row>
    <row r="42" spans="1:10" ht="13.5" customHeight="1" x14ac:dyDescent="0.25">
      <c r="A42" s="39" t="s">
        <v>791</v>
      </c>
      <c r="B42" s="6" t="s">
        <v>791</v>
      </c>
      <c r="C42" s="7">
        <v>0.62</v>
      </c>
      <c r="D42" s="159">
        <v>6.0141419999999997</v>
      </c>
      <c r="E42" s="159">
        <v>-5.694947</v>
      </c>
      <c r="F42" s="125" t="b">
        <f>IF(ISBLANK(FarmUnit[[#This Row],[1. Identifiant interne d’exploitation agricole*]]),"",IF(ISERROR(MATCH(FarmUnit[[#This Row],[1. Identifiant interne d’exploitation agricole*]],GroupMember[1. Identifiant interne d’exploitation agricole*],0)),FALSE,TRUE))</f>
        <v>1</v>
      </c>
      <c r="G42" s="4">
        <f t="shared" si="0"/>
        <v>6.0141419999999997</v>
      </c>
      <c r="H42" s="4">
        <f t="shared" si="1"/>
        <v>-5.694947</v>
      </c>
      <c r="I42" s="22" t="str">
        <f t="array" ref="I42">IF(ISBLANK(C42),"",IF(C42=MAX(IF(FarmUnit[1. Identifiant interne d’exploitation agricole*]=A42,FarmUnit[3. Superficie de l’unité agricole (ha)*])),"!","-"))</f>
        <v>!</v>
      </c>
      <c r="J42" s="10" t="str">
        <f t="shared" si="2"/>
        <v/>
      </c>
    </row>
    <row r="43" spans="1:10" ht="13.5" customHeight="1" x14ac:dyDescent="0.25">
      <c r="A43" s="39" t="s">
        <v>795</v>
      </c>
      <c r="B43" s="6" t="s">
        <v>795</v>
      </c>
      <c r="C43" s="7">
        <v>4.58</v>
      </c>
      <c r="D43" s="159">
        <v>5.9705870000000001</v>
      </c>
      <c r="E43" s="159">
        <v>-5.6922969999999999</v>
      </c>
      <c r="F43" s="125" t="b">
        <f>IF(ISBLANK(FarmUnit[[#This Row],[1. Identifiant interne d’exploitation agricole*]]),"",IF(ISERROR(MATCH(FarmUnit[[#This Row],[1. Identifiant interne d’exploitation agricole*]],GroupMember[1. Identifiant interne d’exploitation agricole*],0)),FALSE,TRUE))</f>
        <v>1</v>
      </c>
      <c r="G43" s="4">
        <f t="shared" si="0"/>
        <v>5.9705870000000001</v>
      </c>
      <c r="H43" s="4">
        <f t="shared" si="1"/>
        <v>-5.6922969999999999</v>
      </c>
      <c r="I43" s="22" t="str">
        <f t="array" ref="I43">IF(ISBLANK(C43),"",IF(C43=MAX(IF(FarmUnit[1. Identifiant interne d’exploitation agricole*]=A43,FarmUnit[3. Superficie de l’unité agricole (ha)*])),"!","-"))</f>
        <v>!</v>
      </c>
      <c r="J43" s="10" t="str">
        <f t="shared" si="2"/>
        <v/>
      </c>
    </row>
    <row r="44" spans="1:10" ht="13.5" customHeight="1" x14ac:dyDescent="0.25">
      <c r="A44" s="39" t="s">
        <v>800</v>
      </c>
      <c r="B44" s="6" t="s">
        <v>2230</v>
      </c>
      <c r="C44" s="7">
        <v>1.1399999999999999</v>
      </c>
      <c r="D44" s="159">
        <v>5.9939730000000004</v>
      </c>
      <c r="E44" s="159">
        <v>-5.7172830000000001</v>
      </c>
      <c r="F44" s="125" t="b">
        <f>IF(ISBLANK(FarmUnit[[#This Row],[1. Identifiant interne d’exploitation agricole*]]),"",IF(ISERROR(MATCH(FarmUnit[[#This Row],[1. Identifiant interne d’exploitation agricole*]],GroupMember[1. Identifiant interne d’exploitation agricole*],0)),FALSE,TRUE))</f>
        <v>1</v>
      </c>
      <c r="G44" s="4">
        <f t="shared" si="0"/>
        <v>5.9939730000000004</v>
      </c>
      <c r="H44" s="4">
        <f t="shared" si="1"/>
        <v>-5.7172830000000001</v>
      </c>
      <c r="I44" s="22" t="str">
        <f t="array" ref="I44">IF(ISBLANK(C44),"",IF(C44=MAX(IF(FarmUnit[1. Identifiant interne d’exploitation agricole*]=A44,FarmUnit[3. Superficie de l’unité agricole (ha)*])),"!","-"))</f>
        <v>!</v>
      </c>
      <c r="J44" s="10" t="str">
        <f t="shared" si="2"/>
        <v/>
      </c>
    </row>
    <row r="45" spans="1:10" ht="13.5" customHeight="1" x14ac:dyDescent="0.25">
      <c r="A45" s="39" t="s">
        <v>800</v>
      </c>
      <c r="B45" s="6" t="s">
        <v>2231</v>
      </c>
      <c r="C45" s="7">
        <v>0.18</v>
      </c>
      <c r="D45" s="159">
        <v>5.9932449999999999</v>
      </c>
      <c r="E45" s="159">
        <v>-5.716113</v>
      </c>
      <c r="F45" s="125" t="b">
        <f>IF(ISBLANK(FarmUnit[[#This Row],[1. Identifiant interne d’exploitation agricole*]]),"",IF(ISERROR(MATCH(FarmUnit[[#This Row],[1. Identifiant interne d’exploitation agricole*]],GroupMember[1. Identifiant interne d’exploitation agricole*],0)),FALSE,TRUE))</f>
        <v>1</v>
      </c>
      <c r="G45" s="4">
        <f t="shared" si="0"/>
        <v>5.9932449999999999</v>
      </c>
      <c r="H45" s="4">
        <f t="shared" si="1"/>
        <v>-5.716113</v>
      </c>
      <c r="I45" s="22" t="str">
        <f t="array" ref="I45">IF(ISBLANK(C45),"",IF(C45=MAX(IF(FarmUnit[1. Identifiant interne d’exploitation agricole*]=A45,FarmUnit[3. Superficie de l’unité agricole (ha)*])),"!","-"))</f>
        <v>-</v>
      </c>
      <c r="J45" s="10" t="str">
        <f t="shared" si="2"/>
        <v/>
      </c>
    </row>
    <row r="46" spans="1:10" ht="13.5" customHeight="1" x14ac:dyDescent="0.25">
      <c r="A46" s="39" t="s">
        <v>804</v>
      </c>
      <c r="B46" s="6" t="s">
        <v>804</v>
      </c>
      <c r="C46" s="7">
        <v>1.49</v>
      </c>
      <c r="D46" s="159">
        <v>5.9804950000000003</v>
      </c>
      <c r="E46" s="159">
        <v>-5.6718089999999997</v>
      </c>
      <c r="F46" s="125" t="b">
        <f>IF(ISBLANK(FarmUnit[[#This Row],[1. Identifiant interne d’exploitation agricole*]]),"",IF(ISERROR(MATCH(FarmUnit[[#This Row],[1. Identifiant interne d’exploitation agricole*]],GroupMember[1. Identifiant interne d’exploitation agricole*],0)),FALSE,TRUE))</f>
        <v>1</v>
      </c>
      <c r="G46" s="4">
        <f t="shared" si="0"/>
        <v>5.9804950000000003</v>
      </c>
      <c r="H46" s="4">
        <f t="shared" si="1"/>
        <v>-5.6718089999999997</v>
      </c>
      <c r="I46" s="22" t="str">
        <f t="array" ref="I46">IF(ISBLANK(C46),"",IF(C46=MAX(IF(FarmUnit[1. Identifiant interne d’exploitation agricole*]=A46,FarmUnit[3. Superficie de l’unité agricole (ha)*])),"!","-"))</f>
        <v>!</v>
      </c>
      <c r="J46" s="10" t="str">
        <f t="shared" si="2"/>
        <v/>
      </c>
    </row>
    <row r="47" spans="1:10" ht="13.5" customHeight="1" x14ac:dyDescent="0.25">
      <c r="A47" s="39" t="s">
        <v>808</v>
      </c>
      <c r="B47" s="6" t="s">
        <v>808</v>
      </c>
      <c r="C47" s="7">
        <v>1.3</v>
      </c>
      <c r="D47" s="159">
        <v>5.989255</v>
      </c>
      <c r="E47" s="159">
        <v>-5.6816199999999997</v>
      </c>
      <c r="F47" s="125" t="b">
        <f>IF(ISBLANK(FarmUnit[[#This Row],[1. Identifiant interne d’exploitation agricole*]]),"",IF(ISERROR(MATCH(FarmUnit[[#This Row],[1. Identifiant interne d’exploitation agricole*]],GroupMember[1. Identifiant interne d’exploitation agricole*],0)),FALSE,TRUE))</f>
        <v>1</v>
      </c>
      <c r="G47" s="4">
        <f t="shared" si="0"/>
        <v>5.989255</v>
      </c>
      <c r="H47" s="4">
        <f t="shared" si="1"/>
        <v>-5.6816199999999997</v>
      </c>
      <c r="I47" s="22" t="str">
        <f t="array" ref="I47">IF(ISBLANK(C47),"",IF(C47=MAX(IF(FarmUnit[1. Identifiant interne d’exploitation agricole*]=A47,FarmUnit[3. Superficie de l’unité agricole (ha)*])),"!","-"))</f>
        <v>!</v>
      </c>
      <c r="J47" s="10" t="str">
        <f t="shared" si="2"/>
        <v/>
      </c>
    </row>
    <row r="48" spans="1:10" ht="13.5" customHeight="1" x14ac:dyDescent="0.25">
      <c r="A48" s="39" t="s">
        <v>813</v>
      </c>
      <c r="B48" s="6" t="s">
        <v>813</v>
      </c>
      <c r="C48" s="7">
        <v>0.87</v>
      </c>
      <c r="D48" s="159">
        <v>5.9985850000000003</v>
      </c>
      <c r="E48" s="159">
        <v>-5.6859859999999998</v>
      </c>
      <c r="F48" s="125" t="b">
        <f>IF(ISBLANK(FarmUnit[[#This Row],[1. Identifiant interne d’exploitation agricole*]]),"",IF(ISERROR(MATCH(FarmUnit[[#This Row],[1. Identifiant interne d’exploitation agricole*]],GroupMember[1. Identifiant interne d’exploitation agricole*],0)),FALSE,TRUE))</f>
        <v>1</v>
      </c>
      <c r="G48" s="4">
        <f t="shared" si="0"/>
        <v>5.9985850000000003</v>
      </c>
      <c r="H48" s="4">
        <f t="shared" si="1"/>
        <v>-5.6859859999999998</v>
      </c>
      <c r="I48" s="22" t="str">
        <f t="array" ref="I48">IF(ISBLANK(C48),"",IF(C48=MAX(IF(FarmUnit[1. Identifiant interne d’exploitation agricole*]=A48,FarmUnit[3. Superficie de l’unité agricole (ha)*])),"!","-"))</f>
        <v>!</v>
      </c>
      <c r="J48" s="10" t="str">
        <f t="shared" si="2"/>
        <v/>
      </c>
    </row>
    <row r="49" spans="1:10" ht="13.5" customHeight="1" x14ac:dyDescent="0.25">
      <c r="A49" s="39" t="s">
        <v>818</v>
      </c>
      <c r="B49" s="6" t="s">
        <v>818</v>
      </c>
      <c r="C49" s="7">
        <v>5.13</v>
      </c>
      <c r="D49" s="159">
        <v>5.9731589999999999</v>
      </c>
      <c r="E49" s="159">
        <v>-5.6974429999999998</v>
      </c>
      <c r="F49" s="125" t="b">
        <f>IF(ISBLANK(FarmUnit[[#This Row],[1. Identifiant interne d’exploitation agricole*]]),"",IF(ISERROR(MATCH(FarmUnit[[#This Row],[1. Identifiant interne d’exploitation agricole*]],GroupMember[1. Identifiant interne d’exploitation agricole*],0)),FALSE,TRUE))</f>
        <v>1</v>
      </c>
      <c r="G49" s="4">
        <f t="shared" si="0"/>
        <v>5.9731589999999999</v>
      </c>
      <c r="H49" s="4">
        <f t="shared" si="1"/>
        <v>-5.6974429999999998</v>
      </c>
      <c r="I49" s="22" t="str">
        <f t="array" ref="I49">IF(ISBLANK(C49),"",IF(C49=MAX(IF(FarmUnit[1. Identifiant interne d’exploitation agricole*]=A49,FarmUnit[3. Superficie de l’unité agricole (ha)*])),"!","-"))</f>
        <v>!</v>
      </c>
      <c r="J49" s="10" t="str">
        <f t="shared" si="2"/>
        <v/>
      </c>
    </row>
    <row r="50" spans="1:10" ht="13.5" customHeight="1" x14ac:dyDescent="0.25">
      <c r="A50" s="40" t="s">
        <v>820</v>
      </c>
      <c r="B50" s="41" t="s">
        <v>820</v>
      </c>
      <c r="C50" s="42">
        <v>1.27</v>
      </c>
      <c r="D50" s="160">
        <v>6.0044740000000001</v>
      </c>
      <c r="E50" s="160">
        <v>-5.6807800000000004</v>
      </c>
      <c r="F50" s="126" t="b">
        <f>IF(ISBLANK(FarmUnit[[#This Row],[1. Identifiant interne d’exploitation agricole*]]),"",IF(ISERROR(MATCH(FarmUnit[[#This Row],[1. Identifiant interne d’exploitation agricole*]],GroupMember[1. Identifiant interne d’exploitation agricole*],0)),FALSE,TRUE))</f>
        <v>1</v>
      </c>
      <c r="G50" s="43">
        <f t="shared" si="0"/>
        <v>6.0044740000000001</v>
      </c>
      <c r="H50" s="43">
        <f t="shared" si="1"/>
        <v>-5.6807800000000004</v>
      </c>
      <c r="I50" s="22" t="str">
        <f t="array" ref="I50">IF(ISBLANK(C50),"",IF(C50=MAX(IF(FarmUnit[1. Identifiant interne d’exploitation agricole*]=A50,FarmUnit[3. Superficie de l’unité agricole (ha)*])),"!","-"))</f>
        <v>!</v>
      </c>
      <c r="J50" s="44" t="str">
        <f t="shared" si="2"/>
        <v/>
      </c>
    </row>
    <row r="51" spans="1:10" ht="13.5" customHeight="1" x14ac:dyDescent="0.25">
      <c r="A51" s="154" t="s">
        <v>823</v>
      </c>
      <c r="B51" s="155" t="s">
        <v>2232</v>
      </c>
      <c r="C51" s="156">
        <v>0.99</v>
      </c>
      <c r="D51" s="161">
        <v>5.9895709999999998</v>
      </c>
      <c r="E51" s="161">
        <v>-5.6720509999999997</v>
      </c>
      <c r="F51" s="152" t="b">
        <f>IF(ISBLANK(FarmUnit[[#This Row],[1. Identifiant interne d’exploitation agricole*]]),"",IF(ISERROR(MATCH(FarmUnit[[#This Row],[1. Identifiant interne d’exploitation agricole*]],GroupMember[1. Identifiant interne d’exploitation agricole*],0)),FALSE,TRUE))</f>
        <v>1</v>
      </c>
      <c r="G51" s="157">
        <f t="shared" ref="G51:G114" si="3">IF(D51=0,"",D51)</f>
        <v>5.9895709999999998</v>
      </c>
      <c r="H51" s="157">
        <f t="shared" ref="H51:H114" si="4">IF(E51=0,"",E51)</f>
        <v>-5.6720509999999997</v>
      </c>
      <c r="I51" s="158" t="str">
        <f t="array" ref="I51">IF(ISBLANK(C51),"",IF(C51=MAX(IF(FarmUnit[1. Identifiant interne d’exploitation agricole*]=A51,FarmUnit[3. Superficie de l’unité agricole (ha)*])),"!","-"))</f>
        <v>-</v>
      </c>
      <c r="J51" s="153" t="str">
        <f>IFERROR(CONCATENATE(VLOOKUP(A51,GM_Table,12,FALSE)," ",(VLOOKUP(A51,GM_Table,13,FALSE))),"")</f>
        <v/>
      </c>
    </row>
    <row r="52" spans="1:10" ht="13.5" customHeight="1" x14ac:dyDescent="0.25">
      <c r="A52" s="154" t="s">
        <v>823</v>
      </c>
      <c r="B52" s="155" t="s">
        <v>2233</v>
      </c>
      <c r="C52" s="156">
        <v>0.97</v>
      </c>
      <c r="D52" s="161">
        <v>6.0032889999999997</v>
      </c>
      <c r="E52" s="161">
        <v>-5.7171000000000003</v>
      </c>
      <c r="F52" s="152" t="b">
        <f>IF(ISBLANK(FarmUnit[[#This Row],[1. Identifiant interne d’exploitation agricole*]]),"",IF(ISERROR(MATCH(FarmUnit[[#This Row],[1. Identifiant interne d’exploitation agricole*]],GroupMember[1. Identifiant interne d’exploitation agricole*],0)),FALSE,TRUE))</f>
        <v>1</v>
      </c>
      <c r="G52" s="157">
        <f t="shared" si="3"/>
        <v>6.0032889999999997</v>
      </c>
      <c r="H52" s="157">
        <f t="shared" si="4"/>
        <v>-5.7171000000000003</v>
      </c>
      <c r="I52" s="158" t="str">
        <f t="array" ref="I52">IF(ISBLANK(C52),"",IF(C52=MAX(IF(FarmUnit[1. Identifiant interne d’exploitation agricole*]=A52,FarmUnit[3. Superficie de l’unité agricole (ha)*])),"!","-"))</f>
        <v>-</v>
      </c>
      <c r="J52" s="153" t="str">
        <f>IFERROR(CONCATENATE(VLOOKUP(A52,GM_Table,12,FALSE)," ",(VLOOKUP(A52,GM_Table,13,FALSE))),"")</f>
        <v/>
      </c>
    </row>
    <row r="53" spans="1:10" ht="13.5" customHeight="1" x14ac:dyDescent="0.25">
      <c r="A53" s="154" t="s">
        <v>823</v>
      </c>
      <c r="B53" s="155" t="s">
        <v>2234</v>
      </c>
      <c r="C53" s="156">
        <v>1.42</v>
      </c>
      <c r="D53" s="161">
        <v>5.968337</v>
      </c>
      <c r="E53" s="161">
        <v>-5.6861280000000001</v>
      </c>
      <c r="F53" s="152" t="b">
        <f>IF(ISBLANK(FarmUnit[[#This Row],[1. Identifiant interne d’exploitation agricole*]]),"",IF(ISERROR(MATCH(FarmUnit[[#This Row],[1. Identifiant interne d’exploitation agricole*]],GroupMember[1. Identifiant interne d’exploitation agricole*],0)),FALSE,TRUE))</f>
        <v>1</v>
      </c>
      <c r="G53" s="157">
        <f t="shared" si="3"/>
        <v>5.968337</v>
      </c>
      <c r="H53" s="157">
        <f t="shared" si="4"/>
        <v>-5.6861280000000001</v>
      </c>
      <c r="I53" s="158" t="str">
        <f t="array" ref="I53">IF(ISBLANK(C53),"",IF(C53=MAX(IF(FarmUnit[1. Identifiant interne d’exploitation agricole*]=A53,FarmUnit[3. Superficie de l’unité agricole (ha)*])),"!","-"))</f>
        <v>!</v>
      </c>
      <c r="J53" s="153" t="str">
        <f>IFERROR(CONCATENATE(VLOOKUP(A53,GM_Table,12,FALSE)," ",(VLOOKUP(A53,GM_Table,13,FALSE))),"")</f>
        <v/>
      </c>
    </row>
    <row r="54" spans="1:10" ht="13.5" customHeight="1" x14ac:dyDescent="0.25">
      <c r="A54" s="154" t="s">
        <v>826</v>
      </c>
      <c r="B54" s="155" t="s">
        <v>826</v>
      </c>
      <c r="C54" s="156">
        <v>1.4</v>
      </c>
      <c r="D54" s="161">
        <v>5.9969869999999998</v>
      </c>
      <c r="E54" s="161">
        <v>-5.67361</v>
      </c>
      <c r="F54" s="152" t="b">
        <f>IF(ISBLANK(FarmUnit[[#This Row],[1. Identifiant interne d’exploitation agricole*]]),"",IF(ISERROR(MATCH(FarmUnit[[#This Row],[1. Identifiant interne d’exploitation agricole*]],GroupMember[1. Identifiant interne d’exploitation agricole*],0)),FALSE,TRUE))</f>
        <v>1</v>
      </c>
      <c r="G54" s="157">
        <f t="shared" si="3"/>
        <v>5.9969869999999998</v>
      </c>
      <c r="H54" s="157">
        <f t="shared" si="4"/>
        <v>-5.67361</v>
      </c>
      <c r="I54" s="158" t="str">
        <f t="array" ref="I54">IF(ISBLANK(C54),"",IF(C54=MAX(IF(FarmUnit[1. Identifiant interne d’exploitation agricole*]=A54,FarmUnit[3. Superficie de l’unité agricole (ha)*])),"!","-"))</f>
        <v>!</v>
      </c>
      <c r="J54" s="153" t="str">
        <f>IFERROR(CONCATENATE(VLOOKUP(A54,GM_Table,12,FALSE)," ",(VLOOKUP(A54,GM_Table,13,FALSE))),"")</f>
        <v/>
      </c>
    </row>
    <row r="55" spans="1:10" ht="13.5" customHeight="1" x14ac:dyDescent="0.25">
      <c r="A55" s="154" t="s">
        <v>830</v>
      </c>
      <c r="B55" s="155" t="s">
        <v>830</v>
      </c>
      <c r="C55" s="156">
        <v>0.71</v>
      </c>
      <c r="D55" s="161">
        <v>5.975352</v>
      </c>
      <c r="E55" s="161">
        <v>-5.6866770000000004</v>
      </c>
      <c r="F55" s="152" t="b">
        <f>IF(ISBLANK(FarmUnit[[#This Row],[1. Identifiant interne d’exploitation agricole*]]),"",IF(ISERROR(MATCH(FarmUnit[[#This Row],[1. Identifiant interne d’exploitation agricole*]],GroupMember[1. Identifiant interne d’exploitation agricole*],0)),FALSE,TRUE))</f>
        <v>1</v>
      </c>
      <c r="G55" s="157">
        <f t="shared" si="3"/>
        <v>5.975352</v>
      </c>
      <c r="H55" s="157">
        <f t="shared" si="4"/>
        <v>-5.6866770000000004</v>
      </c>
      <c r="I55" s="158" t="str">
        <f t="array" ref="I55">IF(ISBLANK(C55),"",IF(C55=MAX(IF(FarmUnit[1. Identifiant interne d’exploitation agricole*]=A55,FarmUnit[3. Superficie de l’unité agricole (ha)*])),"!","-"))</f>
        <v>!</v>
      </c>
      <c r="J55" s="153" t="str">
        <f>IFERROR(CONCATENATE(VLOOKUP(A55,GM_Table,12,FALSE)," ",(VLOOKUP(A55,GM_Table,13,FALSE))),"")</f>
        <v/>
      </c>
    </row>
    <row r="56" spans="1:10" ht="13.5" customHeight="1" x14ac:dyDescent="0.25">
      <c r="A56" s="154" t="s">
        <v>835</v>
      </c>
      <c r="B56" s="155" t="s">
        <v>2235</v>
      </c>
      <c r="C56" s="156">
        <v>3.0129999999999999</v>
      </c>
      <c r="D56" s="161">
        <v>6.0041700000000002</v>
      </c>
      <c r="E56" s="161">
        <v>-5.6822290000000004</v>
      </c>
      <c r="F56" s="152" t="b">
        <f>IF(ISBLANK(FarmUnit[[#This Row],[1. Identifiant interne d’exploitation agricole*]]),"",IF(ISERROR(MATCH(FarmUnit[[#This Row],[1. Identifiant interne d’exploitation agricole*]],GroupMember[1. Identifiant interne d’exploitation agricole*],0)),FALSE,TRUE))</f>
        <v>1</v>
      </c>
      <c r="G56" s="157">
        <f t="shared" si="3"/>
        <v>6.0041700000000002</v>
      </c>
      <c r="H56" s="157">
        <f t="shared" si="4"/>
        <v>-5.6822290000000004</v>
      </c>
      <c r="I56" s="158" t="str">
        <f t="array" ref="I56">IF(ISBLANK(C56),"",IF(C56=MAX(IF(FarmUnit[1. Identifiant interne d’exploitation agricole*]=A56,FarmUnit[3. Superficie de l’unité agricole (ha)*])),"!","-"))</f>
        <v>!</v>
      </c>
      <c r="J56" s="153" t="str">
        <f>IFERROR(CONCATENATE(VLOOKUP(A56,GM_Table,12,FALSE)," ",(VLOOKUP(A56,GM_Table,13,FALSE))),"")</f>
        <v/>
      </c>
    </row>
    <row r="57" spans="1:10" ht="13.5" customHeight="1" x14ac:dyDescent="0.25">
      <c r="A57" s="154" t="s">
        <v>835</v>
      </c>
      <c r="B57" s="155" t="s">
        <v>2236</v>
      </c>
      <c r="C57" s="156">
        <v>1.35</v>
      </c>
      <c r="D57" s="161">
        <v>5.9745980000000003</v>
      </c>
      <c r="E57" s="161">
        <v>-5.7060620000000002</v>
      </c>
      <c r="F57" s="152" t="b">
        <f>IF(ISBLANK(FarmUnit[[#This Row],[1. Identifiant interne d’exploitation agricole*]]),"",IF(ISERROR(MATCH(FarmUnit[[#This Row],[1. Identifiant interne d’exploitation agricole*]],GroupMember[1. Identifiant interne d’exploitation agricole*],0)),FALSE,TRUE))</f>
        <v>1</v>
      </c>
      <c r="G57" s="157">
        <f t="shared" si="3"/>
        <v>5.9745980000000003</v>
      </c>
      <c r="H57" s="157">
        <f t="shared" si="4"/>
        <v>-5.7060620000000002</v>
      </c>
      <c r="I57" s="158" t="str">
        <f t="array" ref="I57">IF(ISBLANK(C57),"",IF(C57=MAX(IF(FarmUnit[1. Identifiant interne d’exploitation agricole*]=A57,FarmUnit[3. Superficie de l’unité agricole (ha)*])),"!","-"))</f>
        <v>-</v>
      </c>
      <c r="J57" s="153" t="str">
        <f>IFERROR(CONCATENATE(VLOOKUP(A57,GM_Table,12,FALSE)," ",(VLOOKUP(A57,GM_Table,13,FALSE))),"")</f>
        <v/>
      </c>
    </row>
    <row r="58" spans="1:10" ht="13.5" customHeight="1" x14ac:dyDescent="0.25">
      <c r="A58" s="154" t="s">
        <v>839</v>
      </c>
      <c r="B58" s="155" t="s">
        <v>2237</v>
      </c>
      <c r="C58" s="156">
        <v>0.7</v>
      </c>
      <c r="D58" s="161">
        <v>5.9734990000000003</v>
      </c>
      <c r="E58" s="161">
        <v>-5.6856730000000004</v>
      </c>
      <c r="F58" s="152" t="b">
        <f>IF(ISBLANK(FarmUnit[[#This Row],[1. Identifiant interne d’exploitation agricole*]]),"",IF(ISERROR(MATCH(FarmUnit[[#This Row],[1. Identifiant interne d’exploitation agricole*]],GroupMember[1. Identifiant interne d’exploitation agricole*],0)),FALSE,TRUE))</f>
        <v>1</v>
      </c>
      <c r="G58" s="157">
        <f t="shared" si="3"/>
        <v>5.9734990000000003</v>
      </c>
      <c r="H58" s="157">
        <f t="shared" si="4"/>
        <v>-5.6856730000000004</v>
      </c>
      <c r="I58" s="158" t="str">
        <f t="array" ref="I58">IF(ISBLANK(C58),"",IF(C58=MAX(IF(FarmUnit[1. Identifiant interne d’exploitation agricole*]=A58,FarmUnit[3. Superficie de l’unité agricole (ha)*])),"!","-"))</f>
        <v>-</v>
      </c>
      <c r="J58" s="153" t="str">
        <f>IFERROR(CONCATENATE(VLOOKUP(A58,GM_Table,12,FALSE)," ",(VLOOKUP(A58,GM_Table,13,FALSE))),"")</f>
        <v/>
      </c>
    </row>
    <row r="59" spans="1:10" ht="13.5" customHeight="1" x14ac:dyDescent="0.25">
      <c r="A59" s="154" t="s">
        <v>839</v>
      </c>
      <c r="B59" s="155" t="s">
        <v>2238</v>
      </c>
      <c r="C59" s="156">
        <v>2.52</v>
      </c>
      <c r="D59" s="161">
        <v>5.9917809999999996</v>
      </c>
      <c r="E59" s="161">
        <v>-5.678604</v>
      </c>
      <c r="F59" s="152" t="b">
        <f>IF(ISBLANK(FarmUnit[[#This Row],[1. Identifiant interne d’exploitation agricole*]]),"",IF(ISERROR(MATCH(FarmUnit[[#This Row],[1. Identifiant interne d’exploitation agricole*]],GroupMember[1. Identifiant interne d’exploitation agricole*],0)),FALSE,TRUE))</f>
        <v>1</v>
      </c>
      <c r="G59" s="157">
        <f t="shared" si="3"/>
        <v>5.9917809999999996</v>
      </c>
      <c r="H59" s="157">
        <f t="shared" si="4"/>
        <v>-5.678604</v>
      </c>
      <c r="I59" s="158" t="str">
        <f t="array" ref="I59">IF(ISBLANK(C59),"",IF(C59=MAX(IF(FarmUnit[1. Identifiant interne d’exploitation agricole*]=A59,FarmUnit[3. Superficie de l’unité agricole (ha)*])),"!","-"))</f>
        <v>!</v>
      </c>
      <c r="J59" s="153" t="str">
        <f>IFERROR(CONCATENATE(VLOOKUP(A59,GM_Table,12,FALSE)," ",(VLOOKUP(A59,GM_Table,13,FALSE))),"")</f>
        <v/>
      </c>
    </row>
    <row r="60" spans="1:10" ht="13.5" customHeight="1" x14ac:dyDescent="0.25">
      <c r="A60" s="154" t="s">
        <v>844</v>
      </c>
      <c r="B60" s="155" t="s">
        <v>844</v>
      </c>
      <c r="C60" s="156">
        <v>1.21</v>
      </c>
      <c r="D60" s="161">
        <v>5.995933</v>
      </c>
      <c r="E60" s="161">
        <v>-5.7173920000000003</v>
      </c>
      <c r="F60" s="152" t="b">
        <f>IF(ISBLANK(FarmUnit[[#This Row],[1. Identifiant interne d’exploitation agricole*]]),"",IF(ISERROR(MATCH(FarmUnit[[#This Row],[1. Identifiant interne d’exploitation agricole*]],GroupMember[1. Identifiant interne d’exploitation agricole*],0)),FALSE,TRUE))</f>
        <v>1</v>
      </c>
      <c r="G60" s="157">
        <f t="shared" si="3"/>
        <v>5.995933</v>
      </c>
      <c r="H60" s="157">
        <f t="shared" si="4"/>
        <v>-5.7173920000000003</v>
      </c>
      <c r="I60" s="158" t="str">
        <f t="array" ref="I60">IF(ISBLANK(C60),"",IF(C60=MAX(IF(FarmUnit[1. Identifiant interne d’exploitation agricole*]=A60,FarmUnit[3. Superficie de l’unité agricole (ha)*])),"!","-"))</f>
        <v>!</v>
      </c>
      <c r="J60" s="153" t="str">
        <f>IFERROR(CONCATENATE(VLOOKUP(A60,GM_Table,12,FALSE)," ",(VLOOKUP(A60,GM_Table,13,FALSE))),"")</f>
        <v/>
      </c>
    </row>
    <row r="61" spans="1:10" ht="13.5" customHeight="1" x14ac:dyDescent="0.25">
      <c r="A61" s="154" t="s">
        <v>847</v>
      </c>
      <c r="B61" s="155" t="s">
        <v>2239</v>
      </c>
      <c r="C61" s="156">
        <v>3.38</v>
      </c>
      <c r="D61" s="161">
        <v>5.9925179999999996</v>
      </c>
      <c r="E61" s="161">
        <v>-5.6714250000000002</v>
      </c>
      <c r="F61" s="152" t="b">
        <f>IF(ISBLANK(FarmUnit[[#This Row],[1. Identifiant interne d’exploitation agricole*]]),"",IF(ISERROR(MATCH(FarmUnit[[#This Row],[1. Identifiant interne d’exploitation agricole*]],GroupMember[1. Identifiant interne d’exploitation agricole*],0)),FALSE,TRUE))</f>
        <v>1</v>
      </c>
      <c r="G61" s="157">
        <f t="shared" si="3"/>
        <v>5.9925179999999996</v>
      </c>
      <c r="H61" s="157">
        <f t="shared" si="4"/>
        <v>-5.6714250000000002</v>
      </c>
      <c r="I61" s="158" t="str">
        <f t="array" ref="I61">IF(ISBLANK(C61),"",IF(C61=MAX(IF(FarmUnit[1. Identifiant interne d’exploitation agricole*]=A61,FarmUnit[3. Superficie de l’unité agricole (ha)*])),"!","-"))</f>
        <v>!</v>
      </c>
      <c r="J61" s="153" t="str">
        <f>IFERROR(CONCATENATE(VLOOKUP(A61,GM_Table,12,FALSE)," ",(VLOOKUP(A61,GM_Table,13,FALSE))),"")</f>
        <v/>
      </c>
    </row>
    <row r="62" spans="1:10" ht="13.5" customHeight="1" x14ac:dyDescent="0.25">
      <c r="A62" s="154" t="s">
        <v>847</v>
      </c>
      <c r="B62" s="155" t="s">
        <v>2240</v>
      </c>
      <c r="C62" s="156">
        <v>1.68</v>
      </c>
      <c r="D62" s="161">
        <v>5.9958159999999996</v>
      </c>
      <c r="E62" s="161">
        <v>-5.7200699999999998</v>
      </c>
      <c r="F62" s="152" t="b">
        <f>IF(ISBLANK(FarmUnit[[#This Row],[1. Identifiant interne d’exploitation agricole*]]),"",IF(ISERROR(MATCH(FarmUnit[[#This Row],[1. Identifiant interne d’exploitation agricole*]],GroupMember[1. Identifiant interne d’exploitation agricole*],0)),FALSE,TRUE))</f>
        <v>1</v>
      </c>
      <c r="G62" s="157">
        <f t="shared" si="3"/>
        <v>5.9958159999999996</v>
      </c>
      <c r="H62" s="157">
        <f t="shared" si="4"/>
        <v>-5.7200699999999998</v>
      </c>
      <c r="I62" s="158" t="str">
        <f t="array" ref="I62">IF(ISBLANK(C62),"",IF(C62=MAX(IF(FarmUnit[1. Identifiant interne d’exploitation agricole*]=A62,FarmUnit[3. Superficie de l’unité agricole (ha)*])),"!","-"))</f>
        <v>-</v>
      </c>
      <c r="J62" s="153" t="str">
        <f>IFERROR(CONCATENATE(VLOOKUP(A62,GM_Table,12,FALSE)," ",(VLOOKUP(A62,GM_Table,13,FALSE))),"")</f>
        <v/>
      </c>
    </row>
    <row r="63" spans="1:10" ht="13.5" customHeight="1" x14ac:dyDescent="0.25">
      <c r="A63" s="154" t="s">
        <v>847</v>
      </c>
      <c r="B63" s="155" t="s">
        <v>2241</v>
      </c>
      <c r="C63" s="156">
        <v>1.4</v>
      </c>
      <c r="D63" s="161">
        <v>6.0041419999999999</v>
      </c>
      <c r="E63" s="161">
        <v>-5.683389</v>
      </c>
      <c r="F63" s="152" t="b">
        <f>IF(ISBLANK(FarmUnit[[#This Row],[1. Identifiant interne d’exploitation agricole*]]),"",IF(ISERROR(MATCH(FarmUnit[[#This Row],[1. Identifiant interne d’exploitation agricole*]],GroupMember[1. Identifiant interne d’exploitation agricole*],0)),FALSE,TRUE))</f>
        <v>1</v>
      </c>
      <c r="G63" s="157">
        <f t="shared" si="3"/>
        <v>6.0041419999999999</v>
      </c>
      <c r="H63" s="157">
        <f t="shared" si="4"/>
        <v>-5.683389</v>
      </c>
      <c r="I63" s="158" t="str">
        <f t="array" ref="I63">IF(ISBLANK(C63),"",IF(C63=MAX(IF(FarmUnit[1. Identifiant interne d’exploitation agricole*]=A63,FarmUnit[3. Superficie de l’unité agricole (ha)*])),"!","-"))</f>
        <v>-</v>
      </c>
      <c r="J63" s="153" t="str">
        <f>IFERROR(CONCATENATE(VLOOKUP(A63,GM_Table,12,FALSE)," ",(VLOOKUP(A63,GM_Table,13,FALSE))),"")</f>
        <v/>
      </c>
    </row>
    <row r="64" spans="1:10" ht="13.5" customHeight="1" x14ac:dyDescent="0.25">
      <c r="A64" s="154" t="s">
        <v>850</v>
      </c>
      <c r="B64" s="155" t="s">
        <v>850</v>
      </c>
      <c r="C64" s="156">
        <v>0.93</v>
      </c>
      <c r="D64" s="161">
        <v>5.9769009999999998</v>
      </c>
      <c r="E64" s="161">
        <v>-5.691389</v>
      </c>
      <c r="F64" s="152" t="b">
        <f>IF(ISBLANK(FarmUnit[[#This Row],[1. Identifiant interne d’exploitation agricole*]]),"",IF(ISERROR(MATCH(FarmUnit[[#This Row],[1. Identifiant interne d’exploitation agricole*]],GroupMember[1. Identifiant interne d’exploitation agricole*],0)),FALSE,TRUE))</f>
        <v>1</v>
      </c>
      <c r="G64" s="157">
        <f t="shared" si="3"/>
        <v>5.9769009999999998</v>
      </c>
      <c r="H64" s="157">
        <f t="shared" si="4"/>
        <v>-5.691389</v>
      </c>
      <c r="I64" s="158" t="str">
        <f t="array" ref="I64">IF(ISBLANK(C64),"",IF(C64=MAX(IF(FarmUnit[1. Identifiant interne d’exploitation agricole*]=A64,FarmUnit[3. Superficie de l’unité agricole (ha)*])),"!","-"))</f>
        <v>!</v>
      </c>
      <c r="J64" s="153" t="str">
        <f>IFERROR(CONCATENATE(VLOOKUP(A64,GM_Table,12,FALSE)," ",(VLOOKUP(A64,GM_Table,13,FALSE))),"")</f>
        <v/>
      </c>
    </row>
    <row r="65" spans="1:10" ht="13.5" customHeight="1" x14ac:dyDescent="0.25">
      <c r="A65" s="154" t="s">
        <v>855</v>
      </c>
      <c r="B65" s="155" t="s">
        <v>855</v>
      </c>
      <c r="C65" s="156">
        <v>1.61</v>
      </c>
      <c r="D65" s="161">
        <v>5.9793859999999999</v>
      </c>
      <c r="E65" s="161">
        <v>-5.6798960000000003</v>
      </c>
      <c r="F65" s="152" t="b">
        <f>IF(ISBLANK(FarmUnit[[#This Row],[1. Identifiant interne d’exploitation agricole*]]),"",IF(ISERROR(MATCH(FarmUnit[[#This Row],[1. Identifiant interne d’exploitation agricole*]],GroupMember[1. Identifiant interne d’exploitation agricole*],0)),FALSE,TRUE))</f>
        <v>1</v>
      </c>
      <c r="G65" s="157">
        <f t="shared" si="3"/>
        <v>5.9793859999999999</v>
      </c>
      <c r="H65" s="157">
        <f t="shared" si="4"/>
        <v>-5.6798960000000003</v>
      </c>
      <c r="I65" s="158" t="str">
        <f t="array" ref="I65">IF(ISBLANK(C65),"",IF(C65=MAX(IF(FarmUnit[1. Identifiant interne d’exploitation agricole*]=A65,FarmUnit[3. Superficie de l’unité agricole (ha)*])),"!","-"))</f>
        <v>!</v>
      </c>
      <c r="J65" s="153" t="str">
        <f>IFERROR(CONCATENATE(VLOOKUP(A65,GM_Table,12,FALSE)," ",(VLOOKUP(A65,GM_Table,13,FALSE))),"")</f>
        <v/>
      </c>
    </row>
    <row r="66" spans="1:10" ht="13.5" customHeight="1" x14ac:dyDescent="0.25">
      <c r="A66" s="154" t="s">
        <v>860</v>
      </c>
      <c r="B66" s="155" t="s">
        <v>860</v>
      </c>
      <c r="C66" s="156">
        <v>1.44</v>
      </c>
      <c r="D66" s="161">
        <v>5.9764860000000004</v>
      </c>
      <c r="E66" s="161">
        <v>-5.6791200000000002</v>
      </c>
      <c r="F66" s="152" t="b">
        <f>IF(ISBLANK(FarmUnit[[#This Row],[1. Identifiant interne d’exploitation agricole*]]),"",IF(ISERROR(MATCH(FarmUnit[[#This Row],[1. Identifiant interne d’exploitation agricole*]],GroupMember[1. Identifiant interne d’exploitation agricole*],0)),FALSE,TRUE))</f>
        <v>1</v>
      </c>
      <c r="G66" s="157">
        <f t="shared" si="3"/>
        <v>5.9764860000000004</v>
      </c>
      <c r="H66" s="157">
        <f t="shared" si="4"/>
        <v>-5.6791200000000002</v>
      </c>
      <c r="I66" s="158" t="str">
        <f t="array" ref="I66">IF(ISBLANK(C66),"",IF(C66=MAX(IF(FarmUnit[1. Identifiant interne d’exploitation agricole*]=A66,FarmUnit[3. Superficie de l’unité agricole (ha)*])),"!","-"))</f>
        <v>!</v>
      </c>
      <c r="J66" s="153" t="str">
        <f>IFERROR(CONCATENATE(VLOOKUP(A66,GM_Table,12,FALSE)," ",(VLOOKUP(A66,GM_Table,13,FALSE))),"")</f>
        <v/>
      </c>
    </row>
    <row r="67" spans="1:10" ht="13.5" customHeight="1" x14ac:dyDescent="0.25">
      <c r="A67" s="154" t="s">
        <v>864</v>
      </c>
      <c r="B67" s="155" t="s">
        <v>864</v>
      </c>
      <c r="C67" s="156">
        <v>0.64</v>
      </c>
      <c r="D67" s="161">
        <v>5.9796100000000001</v>
      </c>
      <c r="E67" s="161">
        <v>-5.6792819999999997</v>
      </c>
      <c r="F67" s="152" t="b">
        <f>IF(ISBLANK(FarmUnit[[#This Row],[1. Identifiant interne d’exploitation agricole*]]),"",IF(ISERROR(MATCH(FarmUnit[[#This Row],[1. Identifiant interne d’exploitation agricole*]],GroupMember[1. Identifiant interne d’exploitation agricole*],0)),FALSE,TRUE))</f>
        <v>1</v>
      </c>
      <c r="G67" s="157">
        <f t="shared" si="3"/>
        <v>5.9796100000000001</v>
      </c>
      <c r="H67" s="157">
        <f t="shared" si="4"/>
        <v>-5.6792819999999997</v>
      </c>
      <c r="I67" s="158" t="str">
        <f t="array" ref="I67">IF(ISBLANK(C67),"",IF(C67=MAX(IF(FarmUnit[1. Identifiant interne d’exploitation agricole*]=A67,FarmUnit[3. Superficie de l’unité agricole (ha)*])),"!","-"))</f>
        <v>!</v>
      </c>
      <c r="J67" s="153" t="str">
        <f>IFERROR(CONCATENATE(VLOOKUP(A67,GM_Table,12,FALSE)," ",(VLOOKUP(A67,GM_Table,13,FALSE))),"")</f>
        <v/>
      </c>
    </row>
    <row r="68" spans="1:10" ht="13.5" customHeight="1" x14ac:dyDescent="0.25">
      <c r="A68" s="154" t="s">
        <v>867</v>
      </c>
      <c r="B68" s="155" t="s">
        <v>2242</v>
      </c>
      <c r="C68" s="156">
        <v>0.57999999999999996</v>
      </c>
      <c r="D68" s="161">
        <v>5.9893000000000001</v>
      </c>
      <c r="E68" s="161">
        <v>-5.6709170000000002</v>
      </c>
      <c r="F68" s="152" t="b">
        <f>IF(ISBLANK(FarmUnit[[#This Row],[1. Identifiant interne d’exploitation agricole*]]),"",IF(ISERROR(MATCH(FarmUnit[[#This Row],[1. Identifiant interne d’exploitation agricole*]],GroupMember[1. Identifiant interne d’exploitation agricole*],0)),FALSE,TRUE))</f>
        <v>1</v>
      </c>
      <c r="G68" s="157">
        <f t="shared" si="3"/>
        <v>5.9893000000000001</v>
      </c>
      <c r="H68" s="157">
        <f t="shared" si="4"/>
        <v>-5.6709170000000002</v>
      </c>
      <c r="I68" s="158" t="str">
        <f t="array" ref="I68">IF(ISBLANK(C68),"",IF(C68=MAX(IF(FarmUnit[1. Identifiant interne d’exploitation agricole*]=A68,FarmUnit[3. Superficie de l’unité agricole (ha)*])),"!","-"))</f>
        <v>!</v>
      </c>
      <c r="J68" s="153" t="str">
        <f>IFERROR(CONCATENATE(VLOOKUP(A68,GM_Table,12,FALSE)," ",(VLOOKUP(A68,GM_Table,13,FALSE))),"")</f>
        <v/>
      </c>
    </row>
    <row r="69" spans="1:10" ht="13.5" customHeight="1" x14ac:dyDescent="0.25">
      <c r="A69" s="154" t="s">
        <v>867</v>
      </c>
      <c r="B69" s="155" t="s">
        <v>2243</v>
      </c>
      <c r="C69" s="156">
        <v>0.37</v>
      </c>
      <c r="D69" s="161">
        <v>5.9786840000000003</v>
      </c>
      <c r="E69" s="161">
        <v>-5.6756279999999997</v>
      </c>
      <c r="F69" s="152" t="b">
        <f>IF(ISBLANK(FarmUnit[[#This Row],[1. Identifiant interne d’exploitation agricole*]]),"",IF(ISERROR(MATCH(FarmUnit[[#This Row],[1. Identifiant interne d’exploitation agricole*]],GroupMember[1. Identifiant interne d’exploitation agricole*],0)),FALSE,TRUE))</f>
        <v>1</v>
      </c>
      <c r="G69" s="157">
        <f t="shared" si="3"/>
        <v>5.9786840000000003</v>
      </c>
      <c r="H69" s="157">
        <f t="shared" si="4"/>
        <v>-5.6756279999999997</v>
      </c>
      <c r="I69" s="158" t="str">
        <f t="array" ref="I69">IF(ISBLANK(C69),"",IF(C69=MAX(IF(FarmUnit[1. Identifiant interne d’exploitation agricole*]=A69,FarmUnit[3. Superficie de l’unité agricole (ha)*])),"!","-"))</f>
        <v>-</v>
      </c>
      <c r="J69" s="153" t="str">
        <f>IFERROR(CONCATENATE(VLOOKUP(A69,GM_Table,12,FALSE)," ",(VLOOKUP(A69,GM_Table,13,FALSE))),"")</f>
        <v/>
      </c>
    </row>
    <row r="70" spans="1:10" ht="13.5" customHeight="1" x14ac:dyDescent="0.25">
      <c r="A70" s="154" t="s">
        <v>870</v>
      </c>
      <c r="B70" s="155" t="s">
        <v>870</v>
      </c>
      <c r="C70" s="156">
        <v>0.84</v>
      </c>
      <c r="D70" s="161">
        <v>5.977894</v>
      </c>
      <c r="E70" s="161">
        <v>-5.6761889999999999</v>
      </c>
      <c r="F70" s="152" t="b">
        <f>IF(ISBLANK(FarmUnit[[#This Row],[1. Identifiant interne d’exploitation agricole*]]),"",IF(ISERROR(MATCH(FarmUnit[[#This Row],[1. Identifiant interne d’exploitation agricole*]],GroupMember[1. Identifiant interne d’exploitation agricole*],0)),FALSE,TRUE))</f>
        <v>1</v>
      </c>
      <c r="G70" s="157">
        <f t="shared" si="3"/>
        <v>5.977894</v>
      </c>
      <c r="H70" s="157">
        <f t="shared" si="4"/>
        <v>-5.6761889999999999</v>
      </c>
      <c r="I70" s="158" t="str">
        <f t="array" ref="I70">IF(ISBLANK(C70),"",IF(C70=MAX(IF(FarmUnit[1. Identifiant interne d’exploitation agricole*]=A70,FarmUnit[3. Superficie de l’unité agricole (ha)*])),"!","-"))</f>
        <v>!</v>
      </c>
      <c r="J70" s="153" t="str">
        <f>IFERROR(CONCATENATE(VLOOKUP(A70,GM_Table,12,FALSE)," ",(VLOOKUP(A70,GM_Table,13,FALSE))),"")</f>
        <v/>
      </c>
    </row>
    <row r="71" spans="1:10" ht="13.5" customHeight="1" x14ac:dyDescent="0.25">
      <c r="A71" s="154" t="s">
        <v>874</v>
      </c>
      <c r="B71" s="155" t="s">
        <v>874</v>
      </c>
      <c r="C71" s="156">
        <v>1.8</v>
      </c>
      <c r="D71" s="161">
        <v>5.9745460000000001</v>
      </c>
      <c r="E71" s="161">
        <v>-5.704752</v>
      </c>
      <c r="F71" s="152" t="b">
        <f>IF(ISBLANK(FarmUnit[[#This Row],[1. Identifiant interne d’exploitation agricole*]]),"",IF(ISERROR(MATCH(FarmUnit[[#This Row],[1. Identifiant interne d’exploitation agricole*]],GroupMember[1. Identifiant interne d’exploitation agricole*],0)),FALSE,TRUE))</f>
        <v>1</v>
      </c>
      <c r="G71" s="157">
        <f t="shared" si="3"/>
        <v>5.9745460000000001</v>
      </c>
      <c r="H71" s="157">
        <f t="shared" si="4"/>
        <v>-5.704752</v>
      </c>
      <c r="I71" s="158" t="str">
        <f t="array" ref="I71">IF(ISBLANK(C71),"",IF(C71=MAX(IF(FarmUnit[1. Identifiant interne d’exploitation agricole*]=A71,FarmUnit[3. Superficie de l’unité agricole (ha)*])),"!","-"))</f>
        <v>!</v>
      </c>
      <c r="J71" s="153" t="str">
        <f>IFERROR(CONCATENATE(VLOOKUP(A71,GM_Table,12,FALSE)," ",(VLOOKUP(A71,GM_Table,13,FALSE))),"")</f>
        <v/>
      </c>
    </row>
    <row r="72" spans="1:10" ht="13.5" customHeight="1" x14ac:dyDescent="0.25">
      <c r="A72" s="154" t="s">
        <v>876</v>
      </c>
      <c r="B72" s="155" t="s">
        <v>876</v>
      </c>
      <c r="C72" s="156">
        <v>1.0077</v>
      </c>
      <c r="D72" s="161">
        <v>5.9733349999999996</v>
      </c>
      <c r="E72" s="161">
        <v>-5.6870050000000001</v>
      </c>
      <c r="F72" s="152" t="b">
        <f>IF(ISBLANK(FarmUnit[[#This Row],[1. Identifiant interne d’exploitation agricole*]]),"",IF(ISERROR(MATCH(FarmUnit[[#This Row],[1. Identifiant interne d’exploitation agricole*]],GroupMember[1. Identifiant interne d’exploitation agricole*],0)),FALSE,TRUE))</f>
        <v>1</v>
      </c>
      <c r="G72" s="157">
        <f t="shared" si="3"/>
        <v>5.9733349999999996</v>
      </c>
      <c r="H72" s="157">
        <f t="shared" si="4"/>
        <v>-5.6870050000000001</v>
      </c>
      <c r="I72" s="158" t="str">
        <f t="array" ref="I72">IF(ISBLANK(C72),"",IF(C72=MAX(IF(FarmUnit[1. Identifiant interne d’exploitation agricole*]=A72,FarmUnit[3. Superficie de l’unité agricole (ha)*])),"!","-"))</f>
        <v>!</v>
      </c>
      <c r="J72" s="153" t="str">
        <f>IFERROR(CONCATENATE(VLOOKUP(A72,GM_Table,12,FALSE)," ",(VLOOKUP(A72,GM_Table,13,FALSE))),"")</f>
        <v/>
      </c>
    </row>
    <row r="73" spans="1:10" ht="13.5" customHeight="1" x14ac:dyDescent="0.25">
      <c r="A73" s="154" t="s">
        <v>879</v>
      </c>
      <c r="B73" s="155" t="s">
        <v>879</v>
      </c>
      <c r="C73" s="156">
        <v>1.28</v>
      </c>
      <c r="D73" s="161">
        <v>5.9898449999999999</v>
      </c>
      <c r="E73" s="161">
        <v>-5.6812579999999997</v>
      </c>
      <c r="F73" s="152" t="b">
        <f>IF(ISBLANK(FarmUnit[[#This Row],[1. Identifiant interne d’exploitation agricole*]]),"",IF(ISERROR(MATCH(FarmUnit[[#This Row],[1. Identifiant interne d’exploitation agricole*]],GroupMember[1. Identifiant interne d’exploitation agricole*],0)),FALSE,TRUE))</f>
        <v>1</v>
      </c>
      <c r="G73" s="157">
        <f t="shared" si="3"/>
        <v>5.9898449999999999</v>
      </c>
      <c r="H73" s="157">
        <f t="shared" si="4"/>
        <v>-5.6812579999999997</v>
      </c>
      <c r="I73" s="158" t="str">
        <f t="array" ref="I73">IF(ISBLANK(C73),"",IF(C73=MAX(IF(FarmUnit[1. Identifiant interne d’exploitation agricole*]=A73,FarmUnit[3. Superficie de l’unité agricole (ha)*])),"!","-"))</f>
        <v>!</v>
      </c>
      <c r="J73" s="153" t="str">
        <f>IFERROR(CONCATENATE(VLOOKUP(A73,GM_Table,12,FALSE)," ",(VLOOKUP(A73,GM_Table,13,FALSE))),"")</f>
        <v/>
      </c>
    </row>
    <row r="74" spans="1:10" ht="13.5" customHeight="1" x14ac:dyDescent="0.25">
      <c r="A74" s="154" t="s">
        <v>881</v>
      </c>
      <c r="B74" s="155" t="s">
        <v>881</v>
      </c>
      <c r="C74" s="156">
        <v>1.5</v>
      </c>
      <c r="D74" s="161">
        <v>5.9984209999999996</v>
      </c>
      <c r="E74" s="161">
        <v>-5.7180229999999996</v>
      </c>
      <c r="F74" s="152" t="b">
        <f>IF(ISBLANK(FarmUnit[[#This Row],[1. Identifiant interne d’exploitation agricole*]]),"",IF(ISERROR(MATCH(FarmUnit[[#This Row],[1. Identifiant interne d’exploitation agricole*]],GroupMember[1. Identifiant interne d’exploitation agricole*],0)),FALSE,TRUE))</f>
        <v>1</v>
      </c>
      <c r="G74" s="157">
        <f t="shared" si="3"/>
        <v>5.9984209999999996</v>
      </c>
      <c r="H74" s="157">
        <f t="shared" si="4"/>
        <v>-5.7180229999999996</v>
      </c>
      <c r="I74" s="158" t="str">
        <f t="array" ref="I74">IF(ISBLANK(C74),"",IF(C74=MAX(IF(FarmUnit[1. Identifiant interne d’exploitation agricole*]=A74,FarmUnit[3. Superficie de l’unité agricole (ha)*])),"!","-"))</f>
        <v>!</v>
      </c>
      <c r="J74" s="153" t="str">
        <f>IFERROR(CONCATENATE(VLOOKUP(A74,GM_Table,12,FALSE)," ",(VLOOKUP(A74,GM_Table,13,FALSE))),"")</f>
        <v/>
      </c>
    </row>
    <row r="75" spans="1:10" ht="13.5" customHeight="1" x14ac:dyDescent="0.25">
      <c r="A75" s="154" t="s">
        <v>885</v>
      </c>
      <c r="B75" s="155" t="s">
        <v>885</v>
      </c>
      <c r="C75" s="156">
        <v>1.78</v>
      </c>
      <c r="D75" s="161">
        <v>6.0142449999999998</v>
      </c>
      <c r="E75" s="161">
        <v>-5.673826</v>
      </c>
      <c r="F75" s="152" t="b">
        <f>IF(ISBLANK(FarmUnit[[#This Row],[1. Identifiant interne d’exploitation agricole*]]),"",IF(ISERROR(MATCH(FarmUnit[[#This Row],[1. Identifiant interne d’exploitation agricole*]],GroupMember[1. Identifiant interne d’exploitation agricole*],0)),FALSE,TRUE))</f>
        <v>1</v>
      </c>
      <c r="G75" s="157">
        <f t="shared" si="3"/>
        <v>6.0142449999999998</v>
      </c>
      <c r="H75" s="157">
        <f t="shared" si="4"/>
        <v>-5.673826</v>
      </c>
      <c r="I75" s="158" t="str">
        <f t="array" ref="I75">IF(ISBLANK(C75),"",IF(C75=MAX(IF(FarmUnit[1. Identifiant interne d’exploitation agricole*]=A75,FarmUnit[3. Superficie de l’unité agricole (ha)*])),"!","-"))</f>
        <v>!</v>
      </c>
      <c r="J75" s="153" t="str">
        <f>IFERROR(CONCATENATE(VLOOKUP(A75,GM_Table,12,FALSE)," ",(VLOOKUP(A75,GM_Table,13,FALSE))),"")</f>
        <v/>
      </c>
    </row>
    <row r="76" spans="1:10" ht="13.5" customHeight="1" x14ac:dyDescent="0.25">
      <c r="A76" s="154" t="s">
        <v>890</v>
      </c>
      <c r="B76" s="155" t="s">
        <v>890</v>
      </c>
      <c r="C76" s="156">
        <v>3.61</v>
      </c>
      <c r="D76" s="161">
        <v>6.0383490000000002</v>
      </c>
      <c r="E76" s="161">
        <v>-5.6703869999999998</v>
      </c>
      <c r="F76" s="152" t="b">
        <f>IF(ISBLANK(FarmUnit[[#This Row],[1. Identifiant interne d’exploitation agricole*]]),"",IF(ISERROR(MATCH(FarmUnit[[#This Row],[1. Identifiant interne d’exploitation agricole*]],GroupMember[1. Identifiant interne d’exploitation agricole*],0)),FALSE,TRUE))</f>
        <v>1</v>
      </c>
      <c r="G76" s="157">
        <f t="shared" si="3"/>
        <v>6.0383490000000002</v>
      </c>
      <c r="H76" s="157">
        <f t="shared" si="4"/>
        <v>-5.6703869999999998</v>
      </c>
      <c r="I76" s="158" t="str">
        <f t="array" ref="I76">IF(ISBLANK(C76),"",IF(C76=MAX(IF(FarmUnit[1. Identifiant interne d’exploitation agricole*]=A76,FarmUnit[3. Superficie de l’unité agricole (ha)*])),"!","-"))</f>
        <v>!</v>
      </c>
      <c r="J76" s="153" t="str">
        <f>IFERROR(CONCATENATE(VLOOKUP(A76,GM_Table,12,FALSE)," ",(VLOOKUP(A76,GM_Table,13,FALSE))),"")</f>
        <v/>
      </c>
    </row>
    <row r="77" spans="1:10" ht="13.5" customHeight="1" x14ac:dyDescent="0.25">
      <c r="A77" s="154" t="s">
        <v>893</v>
      </c>
      <c r="B77" s="155" t="s">
        <v>893</v>
      </c>
      <c r="C77" s="156">
        <v>2.89</v>
      </c>
      <c r="D77" s="161">
        <v>6.0431780000000002</v>
      </c>
      <c r="E77" s="161">
        <v>-5.6817130000000002</v>
      </c>
      <c r="F77" s="152" t="b">
        <f>IF(ISBLANK(FarmUnit[[#This Row],[1. Identifiant interne d’exploitation agricole*]]),"",IF(ISERROR(MATCH(FarmUnit[[#This Row],[1. Identifiant interne d’exploitation agricole*]],GroupMember[1. Identifiant interne d’exploitation agricole*],0)),FALSE,TRUE))</f>
        <v>1</v>
      </c>
      <c r="G77" s="157">
        <f t="shared" si="3"/>
        <v>6.0431780000000002</v>
      </c>
      <c r="H77" s="157">
        <f t="shared" si="4"/>
        <v>-5.6817130000000002</v>
      </c>
      <c r="I77" s="158" t="str">
        <f t="array" ref="I77">IF(ISBLANK(C77),"",IF(C77=MAX(IF(FarmUnit[1. Identifiant interne d’exploitation agricole*]=A77,FarmUnit[3. Superficie de l’unité agricole (ha)*])),"!","-"))</f>
        <v>!</v>
      </c>
      <c r="J77" s="153" t="str">
        <f>IFERROR(CONCATENATE(VLOOKUP(A77,GM_Table,12,FALSE)," ",(VLOOKUP(A77,GM_Table,13,FALSE))),"")</f>
        <v/>
      </c>
    </row>
    <row r="78" spans="1:10" ht="13.5" customHeight="1" x14ac:dyDescent="0.25">
      <c r="A78" s="154" t="s">
        <v>897</v>
      </c>
      <c r="B78" s="155" t="s">
        <v>897</v>
      </c>
      <c r="C78" s="156">
        <v>2.64</v>
      </c>
      <c r="D78" s="161">
        <v>5.9736320000000003</v>
      </c>
      <c r="E78" s="161">
        <v>-5.6988589999999997</v>
      </c>
      <c r="F78" s="152" t="b">
        <f>IF(ISBLANK(FarmUnit[[#This Row],[1. Identifiant interne d’exploitation agricole*]]),"",IF(ISERROR(MATCH(FarmUnit[[#This Row],[1. Identifiant interne d’exploitation agricole*]],GroupMember[1. Identifiant interne d’exploitation agricole*],0)),FALSE,TRUE))</f>
        <v>1</v>
      </c>
      <c r="G78" s="157">
        <f t="shared" si="3"/>
        <v>5.9736320000000003</v>
      </c>
      <c r="H78" s="157">
        <f t="shared" si="4"/>
        <v>-5.6988589999999997</v>
      </c>
      <c r="I78" s="158" t="str">
        <f t="array" ref="I78">IF(ISBLANK(C78),"",IF(C78=MAX(IF(FarmUnit[1. Identifiant interne d’exploitation agricole*]=A78,FarmUnit[3. Superficie de l’unité agricole (ha)*])),"!","-"))</f>
        <v>!</v>
      </c>
      <c r="J78" s="153" t="str">
        <f>IFERROR(CONCATENATE(VLOOKUP(A78,GM_Table,12,FALSE)," ",(VLOOKUP(A78,GM_Table,13,FALSE))),"")</f>
        <v/>
      </c>
    </row>
    <row r="79" spans="1:10" ht="13.5" customHeight="1" x14ac:dyDescent="0.25">
      <c r="A79" s="154" t="s">
        <v>902</v>
      </c>
      <c r="B79" s="155" t="s">
        <v>902</v>
      </c>
      <c r="C79" s="156">
        <v>0.96</v>
      </c>
      <c r="D79" s="161">
        <v>5.99275</v>
      </c>
      <c r="E79" s="161">
        <v>-5.6669409999999996</v>
      </c>
      <c r="F79" s="152" t="b">
        <f>IF(ISBLANK(FarmUnit[[#This Row],[1. Identifiant interne d’exploitation agricole*]]),"",IF(ISERROR(MATCH(FarmUnit[[#This Row],[1. Identifiant interne d’exploitation agricole*]],GroupMember[1. Identifiant interne d’exploitation agricole*],0)),FALSE,TRUE))</f>
        <v>1</v>
      </c>
      <c r="G79" s="157">
        <f t="shared" si="3"/>
        <v>5.99275</v>
      </c>
      <c r="H79" s="157">
        <f t="shared" si="4"/>
        <v>-5.6669409999999996</v>
      </c>
      <c r="I79" s="158" t="str">
        <f t="array" ref="I79">IF(ISBLANK(C79),"",IF(C79=MAX(IF(FarmUnit[1. Identifiant interne d’exploitation agricole*]=A79,FarmUnit[3. Superficie de l’unité agricole (ha)*])),"!","-"))</f>
        <v>!</v>
      </c>
      <c r="J79" s="153" t="str">
        <f>IFERROR(CONCATENATE(VLOOKUP(A79,GM_Table,12,FALSE)," ",(VLOOKUP(A79,GM_Table,13,FALSE))),"")</f>
        <v/>
      </c>
    </row>
    <row r="80" spans="1:10" ht="13.5" customHeight="1" x14ac:dyDescent="0.25">
      <c r="A80" s="154" t="s">
        <v>904</v>
      </c>
      <c r="B80" s="155" t="s">
        <v>904</v>
      </c>
      <c r="C80" s="156">
        <v>2.78</v>
      </c>
      <c r="D80" s="161">
        <v>5.9968880000000002</v>
      </c>
      <c r="E80" s="161">
        <v>-5.672701</v>
      </c>
      <c r="F80" s="152" t="b">
        <f>IF(ISBLANK(FarmUnit[[#This Row],[1. Identifiant interne d’exploitation agricole*]]),"",IF(ISERROR(MATCH(FarmUnit[[#This Row],[1. Identifiant interne d’exploitation agricole*]],GroupMember[1. Identifiant interne d’exploitation agricole*],0)),FALSE,TRUE))</f>
        <v>1</v>
      </c>
      <c r="G80" s="157">
        <f t="shared" si="3"/>
        <v>5.9968880000000002</v>
      </c>
      <c r="H80" s="157">
        <f t="shared" si="4"/>
        <v>-5.672701</v>
      </c>
      <c r="I80" s="158" t="str">
        <f t="array" ref="I80">IF(ISBLANK(C80),"",IF(C80=MAX(IF(FarmUnit[1. Identifiant interne d’exploitation agricole*]=A80,FarmUnit[3. Superficie de l’unité agricole (ha)*])),"!","-"))</f>
        <v>!</v>
      </c>
      <c r="J80" s="153" t="str">
        <f>IFERROR(CONCATENATE(VLOOKUP(A80,GM_Table,12,FALSE)," ",(VLOOKUP(A80,GM_Table,13,FALSE))),"")</f>
        <v/>
      </c>
    </row>
    <row r="81" spans="1:10" ht="13.5" customHeight="1" x14ac:dyDescent="0.25">
      <c r="A81" s="154" t="s">
        <v>908</v>
      </c>
      <c r="B81" s="155" t="s">
        <v>908</v>
      </c>
      <c r="C81" s="156">
        <v>1.39</v>
      </c>
      <c r="D81" s="161">
        <v>5.9843099999999998</v>
      </c>
      <c r="E81" s="161">
        <v>-5.6662790000000003</v>
      </c>
      <c r="F81" s="152" t="b">
        <f>IF(ISBLANK(FarmUnit[[#This Row],[1. Identifiant interne d’exploitation agricole*]]),"",IF(ISERROR(MATCH(FarmUnit[[#This Row],[1. Identifiant interne d’exploitation agricole*]],GroupMember[1. Identifiant interne d’exploitation agricole*],0)),FALSE,TRUE))</f>
        <v>1</v>
      </c>
      <c r="G81" s="157">
        <f t="shared" si="3"/>
        <v>5.9843099999999998</v>
      </c>
      <c r="H81" s="157">
        <f t="shared" si="4"/>
        <v>-5.6662790000000003</v>
      </c>
      <c r="I81" s="158" t="str">
        <f t="array" ref="I81">IF(ISBLANK(C81),"",IF(C81=MAX(IF(FarmUnit[1. Identifiant interne d’exploitation agricole*]=A81,FarmUnit[3. Superficie de l’unité agricole (ha)*])),"!","-"))</f>
        <v>!</v>
      </c>
      <c r="J81" s="153" t="str">
        <f>IFERROR(CONCATENATE(VLOOKUP(A81,GM_Table,12,FALSE)," ",(VLOOKUP(A81,GM_Table,13,FALSE))),"")</f>
        <v/>
      </c>
    </row>
    <row r="82" spans="1:10" ht="13.5" customHeight="1" x14ac:dyDescent="0.25">
      <c r="A82" s="154" t="s">
        <v>913</v>
      </c>
      <c r="B82" s="155" t="s">
        <v>913</v>
      </c>
      <c r="C82" s="156">
        <v>0.95</v>
      </c>
      <c r="D82" s="161">
        <v>5.991447</v>
      </c>
      <c r="E82" s="161">
        <v>-5.6700109999999997</v>
      </c>
      <c r="F82" s="152" t="b">
        <f>IF(ISBLANK(FarmUnit[[#This Row],[1. Identifiant interne d’exploitation agricole*]]),"",IF(ISERROR(MATCH(FarmUnit[[#This Row],[1. Identifiant interne d’exploitation agricole*]],GroupMember[1. Identifiant interne d’exploitation agricole*],0)),FALSE,TRUE))</f>
        <v>1</v>
      </c>
      <c r="G82" s="157">
        <f t="shared" si="3"/>
        <v>5.991447</v>
      </c>
      <c r="H82" s="157">
        <f t="shared" si="4"/>
        <v>-5.6700109999999997</v>
      </c>
      <c r="I82" s="158" t="str">
        <f t="array" ref="I82">IF(ISBLANK(C82),"",IF(C82=MAX(IF(FarmUnit[1. Identifiant interne d’exploitation agricole*]=A82,FarmUnit[3. Superficie de l’unité agricole (ha)*])),"!","-"))</f>
        <v>!</v>
      </c>
      <c r="J82" s="153" t="str">
        <f>IFERROR(CONCATENATE(VLOOKUP(A82,GM_Table,12,FALSE)," ",(VLOOKUP(A82,GM_Table,13,FALSE))),"")</f>
        <v/>
      </c>
    </row>
    <row r="83" spans="1:10" ht="13.5" customHeight="1" x14ac:dyDescent="0.25">
      <c r="A83" s="154" t="s">
        <v>917</v>
      </c>
      <c r="B83" s="155" t="s">
        <v>917</v>
      </c>
      <c r="C83" s="156">
        <v>2.67</v>
      </c>
      <c r="D83" s="161">
        <v>5.9966030000000003</v>
      </c>
      <c r="E83" s="161">
        <v>-5.6808829999999997</v>
      </c>
      <c r="F83" s="152" t="b">
        <f>IF(ISBLANK(FarmUnit[[#This Row],[1. Identifiant interne d’exploitation agricole*]]),"",IF(ISERROR(MATCH(FarmUnit[[#This Row],[1. Identifiant interne d’exploitation agricole*]],GroupMember[1. Identifiant interne d’exploitation agricole*],0)),FALSE,TRUE))</f>
        <v>1</v>
      </c>
      <c r="G83" s="157">
        <f t="shared" si="3"/>
        <v>5.9966030000000003</v>
      </c>
      <c r="H83" s="157">
        <f t="shared" si="4"/>
        <v>-5.6808829999999997</v>
      </c>
      <c r="I83" s="158" t="str">
        <f t="array" ref="I83">IF(ISBLANK(C83),"",IF(C83=MAX(IF(FarmUnit[1. Identifiant interne d’exploitation agricole*]=A83,FarmUnit[3. Superficie de l’unité agricole (ha)*])),"!","-"))</f>
        <v>!</v>
      </c>
      <c r="J83" s="153" t="str">
        <f>IFERROR(CONCATENATE(VLOOKUP(A83,GM_Table,12,FALSE)," ",(VLOOKUP(A83,GM_Table,13,FALSE))),"")</f>
        <v/>
      </c>
    </row>
    <row r="84" spans="1:10" ht="13.5" customHeight="1" x14ac:dyDescent="0.25">
      <c r="A84" s="154" t="s">
        <v>920</v>
      </c>
      <c r="B84" s="155" t="s">
        <v>920</v>
      </c>
      <c r="C84" s="156">
        <v>1.94</v>
      </c>
      <c r="D84" s="161">
        <v>5.9908320000000002</v>
      </c>
      <c r="E84" s="161">
        <v>-5.7060180000000003</v>
      </c>
      <c r="F84" s="152" t="b">
        <f>IF(ISBLANK(FarmUnit[[#This Row],[1. Identifiant interne d’exploitation agricole*]]),"",IF(ISERROR(MATCH(FarmUnit[[#This Row],[1. Identifiant interne d’exploitation agricole*]],GroupMember[1. Identifiant interne d’exploitation agricole*],0)),FALSE,TRUE))</f>
        <v>1</v>
      </c>
      <c r="G84" s="157">
        <f t="shared" si="3"/>
        <v>5.9908320000000002</v>
      </c>
      <c r="H84" s="157">
        <f t="shared" si="4"/>
        <v>-5.7060180000000003</v>
      </c>
      <c r="I84" s="158" t="str">
        <f t="array" ref="I84">IF(ISBLANK(C84),"",IF(C84=MAX(IF(FarmUnit[1. Identifiant interne d’exploitation agricole*]=A84,FarmUnit[3. Superficie de l’unité agricole (ha)*])),"!","-"))</f>
        <v>!</v>
      </c>
      <c r="J84" s="153" t="str">
        <f>IFERROR(CONCATENATE(VLOOKUP(A84,GM_Table,12,FALSE)," ",(VLOOKUP(A84,GM_Table,13,FALSE))),"")</f>
        <v/>
      </c>
    </row>
    <row r="85" spans="1:10" ht="13.5" customHeight="1" x14ac:dyDescent="0.25">
      <c r="A85" s="154" t="s">
        <v>923</v>
      </c>
      <c r="B85" s="155" t="s">
        <v>923</v>
      </c>
      <c r="C85" s="156">
        <v>1.72</v>
      </c>
      <c r="D85" s="161">
        <v>6.0220630000000002</v>
      </c>
      <c r="E85" s="161">
        <v>-5.6767370000000001</v>
      </c>
      <c r="F85" s="152" t="b">
        <f>IF(ISBLANK(FarmUnit[[#This Row],[1. Identifiant interne d’exploitation agricole*]]),"",IF(ISERROR(MATCH(FarmUnit[[#This Row],[1. Identifiant interne d’exploitation agricole*]],GroupMember[1. Identifiant interne d’exploitation agricole*],0)),FALSE,TRUE))</f>
        <v>1</v>
      </c>
      <c r="G85" s="157">
        <f t="shared" si="3"/>
        <v>6.0220630000000002</v>
      </c>
      <c r="H85" s="157">
        <f t="shared" si="4"/>
        <v>-5.6767370000000001</v>
      </c>
      <c r="I85" s="158" t="str">
        <f t="array" ref="I85">IF(ISBLANK(C85),"",IF(C85=MAX(IF(FarmUnit[1. Identifiant interne d’exploitation agricole*]=A85,FarmUnit[3. Superficie de l’unité agricole (ha)*])),"!","-"))</f>
        <v>!</v>
      </c>
      <c r="J85" s="153" t="str">
        <f>IFERROR(CONCATENATE(VLOOKUP(A85,GM_Table,12,FALSE)," ",(VLOOKUP(A85,GM_Table,13,FALSE))),"")</f>
        <v/>
      </c>
    </row>
    <row r="86" spans="1:10" ht="13.5" customHeight="1" x14ac:dyDescent="0.25">
      <c r="A86" s="154" t="s">
        <v>926</v>
      </c>
      <c r="B86" s="155" t="s">
        <v>926</v>
      </c>
      <c r="C86" s="156">
        <v>2.0640000000000001</v>
      </c>
      <c r="D86" s="161">
        <v>6.0235240000000001</v>
      </c>
      <c r="E86" s="161">
        <v>-5.6730260000000001</v>
      </c>
      <c r="F86" s="152" t="b">
        <f>IF(ISBLANK(FarmUnit[[#This Row],[1. Identifiant interne d’exploitation agricole*]]),"",IF(ISERROR(MATCH(FarmUnit[[#This Row],[1. Identifiant interne d’exploitation agricole*]],GroupMember[1. Identifiant interne d’exploitation agricole*],0)),FALSE,TRUE))</f>
        <v>1</v>
      </c>
      <c r="G86" s="157">
        <f t="shared" si="3"/>
        <v>6.0235240000000001</v>
      </c>
      <c r="H86" s="157">
        <f t="shared" si="4"/>
        <v>-5.6730260000000001</v>
      </c>
      <c r="I86" s="158" t="str">
        <f t="array" ref="I86">IF(ISBLANK(C86),"",IF(C86=MAX(IF(FarmUnit[1. Identifiant interne d’exploitation agricole*]=A86,FarmUnit[3. Superficie de l’unité agricole (ha)*])),"!","-"))</f>
        <v>!</v>
      </c>
      <c r="J86" s="153" t="str">
        <f>IFERROR(CONCATENATE(VLOOKUP(A86,GM_Table,12,FALSE)," ",(VLOOKUP(A86,GM_Table,13,FALSE))),"")</f>
        <v/>
      </c>
    </row>
    <row r="87" spans="1:10" ht="13.5" customHeight="1" x14ac:dyDescent="0.25">
      <c r="A87" s="154" t="s">
        <v>928</v>
      </c>
      <c r="B87" s="155" t="s">
        <v>928</v>
      </c>
      <c r="C87" s="156">
        <v>0.76</v>
      </c>
      <c r="D87" s="161">
        <v>6.0316140000000003</v>
      </c>
      <c r="E87" s="161">
        <v>-5.6745929999999998</v>
      </c>
      <c r="F87" s="152" t="b">
        <f>IF(ISBLANK(FarmUnit[[#This Row],[1. Identifiant interne d’exploitation agricole*]]),"",IF(ISERROR(MATCH(FarmUnit[[#This Row],[1. Identifiant interne d’exploitation agricole*]],GroupMember[1. Identifiant interne d’exploitation agricole*],0)),FALSE,TRUE))</f>
        <v>1</v>
      </c>
      <c r="G87" s="157">
        <f t="shared" si="3"/>
        <v>6.0316140000000003</v>
      </c>
      <c r="H87" s="157">
        <f t="shared" si="4"/>
        <v>-5.6745929999999998</v>
      </c>
      <c r="I87" s="158" t="str">
        <f t="array" ref="I87">IF(ISBLANK(C87),"",IF(C87=MAX(IF(FarmUnit[1. Identifiant interne d’exploitation agricole*]=A87,FarmUnit[3. Superficie de l’unité agricole (ha)*])),"!","-"))</f>
        <v>!</v>
      </c>
      <c r="J87" s="153" t="str">
        <f>IFERROR(CONCATENATE(VLOOKUP(A87,GM_Table,12,FALSE)," ",(VLOOKUP(A87,GM_Table,13,FALSE))),"")</f>
        <v/>
      </c>
    </row>
    <row r="88" spans="1:10" ht="13.5" customHeight="1" x14ac:dyDescent="0.25">
      <c r="A88" s="154" t="s">
        <v>932</v>
      </c>
      <c r="B88" s="155" t="s">
        <v>932</v>
      </c>
      <c r="C88" s="156">
        <v>3.44</v>
      </c>
      <c r="D88" s="161">
        <v>6.048648</v>
      </c>
      <c r="E88" s="161">
        <v>-5.6762779999999999</v>
      </c>
      <c r="F88" s="152" t="b">
        <f>IF(ISBLANK(FarmUnit[[#This Row],[1. Identifiant interne d’exploitation agricole*]]),"",IF(ISERROR(MATCH(FarmUnit[[#This Row],[1. Identifiant interne d’exploitation agricole*]],GroupMember[1. Identifiant interne d’exploitation agricole*],0)),FALSE,TRUE))</f>
        <v>1</v>
      </c>
      <c r="G88" s="157">
        <f t="shared" si="3"/>
        <v>6.048648</v>
      </c>
      <c r="H88" s="157">
        <f t="shared" si="4"/>
        <v>-5.6762779999999999</v>
      </c>
      <c r="I88" s="158" t="str">
        <f t="array" ref="I88">IF(ISBLANK(C88),"",IF(C88=MAX(IF(FarmUnit[1. Identifiant interne d’exploitation agricole*]=A88,FarmUnit[3. Superficie de l’unité agricole (ha)*])),"!","-"))</f>
        <v>!</v>
      </c>
      <c r="J88" s="153" t="str">
        <f>IFERROR(CONCATENATE(VLOOKUP(A88,GM_Table,12,FALSE)," ",(VLOOKUP(A88,GM_Table,13,FALSE))),"")</f>
        <v/>
      </c>
    </row>
    <row r="89" spans="1:10" ht="13.5" customHeight="1" x14ac:dyDescent="0.25">
      <c r="A89" s="154" t="s">
        <v>936</v>
      </c>
      <c r="B89" s="155" t="s">
        <v>936</v>
      </c>
      <c r="C89" s="156">
        <v>1.53</v>
      </c>
      <c r="D89" s="161">
        <v>6.0468669999999998</v>
      </c>
      <c r="E89" s="161">
        <v>-5.6842240000000004</v>
      </c>
      <c r="F89" s="152" t="b">
        <f>IF(ISBLANK(FarmUnit[[#This Row],[1. Identifiant interne d’exploitation agricole*]]),"",IF(ISERROR(MATCH(FarmUnit[[#This Row],[1. Identifiant interne d’exploitation agricole*]],GroupMember[1. Identifiant interne d’exploitation agricole*],0)),FALSE,TRUE))</f>
        <v>1</v>
      </c>
      <c r="G89" s="157">
        <f t="shared" si="3"/>
        <v>6.0468669999999998</v>
      </c>
      <c r="H89" s="157">
        <f t="shared" si="4"/>
        <v>-5.6842240000000004</v>
      </c>
      <c r="I89" s="158" t="str">
        <f t="array" ref="I89">IF(ISBLANK(C89),"",IF(C89=MAX(IF(FarmUnit[1. Identifiant interne d’exploitation agricole*]=A89,FarmUnit[3. Superficie de l’unité agricole (ha)*])),"!","-"))</f>
        <v>!</v>
      </c>
      <c r="J89" s="153" t="str">
        <f>IFERROR(CONCATENATE(VLOOKUP(A89,GM_Table,12,FALSE)," ",(VLOOKUP(A89,GM_Table,13,FALSE))),"")</f>
        <v/>
      </c>
    </row>
    <row r="90" spans="1:10" ht="13.5" customHeight="1" x14ac:dyDescent="0.25">
      <c r="A90" s="154" t="s">
        <v>938</v>
      </c>
      <c r="B90" s="155" t="s">
        <v>938</v>
      </c>
      <c r="C90" s="156">
        <v>1.95</v>
      </c>
      <c r="D90" s="161">
        <v>6.0469749999999998</v>
      </c>
      <c r="E90" s="161">
        <v>-5.6831290000000001</v>
      </c>
      <c r="F90" s="152" t="b">
        <f>IF(ISBLANK(FarmUnit[[#This Row],[1. Identifiant interne d’exploitation agricole*]]),"",IF(ISERROR(MATCH(FarmUnit[[#This Row],[1. Identifiant interne d’exploitation agricole*]],GroupMember[1. Identifiant interne d’exploitation agricole*],0)),FALSE,TRUE))</f>
        <v>1</v>
      </c>
      <c r="G90" s="157">
        <f t="shared" si="3"/>
        <v>6.0469749999999998</v>
      </c>
      <c r="H90" s="157">
        <f t="shared" si="4"/>
        <v>-5.6831290000000001</v>
      </c>
      <c r="I90" s="158" t="str">
        <f t="array" ref="I90">IF(ISBLANK(C90),"",IF(C90=MAX(IF(FarmUnit[1. Identifiant interne d’exploitation agricole*]=A90,FarmUnit[3. Superficie de l’unité agricole (ha)*])),"!","-"))</f>
        <v>!</v>
      </c>
      <c r="J90" s="153" t="str">
        <f>IFERROR(CONCATENATE(VLOOKUP(A90,GM_Table,12,FALSE)," ",(VLOOKUP(A90,GM_Table,13,FALSE))),"")</f>
        <v/>
      </c>
    </row>
    <row r="91" spans="1:10" ht="13.5" customHeight="1" x14ac:dyDescent="0.25">
      <c r="A91" s="154" t="s">
        <v>942</v>
      </c>
      <c r="B91" s="155" t="s">
        <v>942</v>
      </c>
      <c r="C91" s="156">
        <v>0.75</v>
      </c>
      <c r="D91" s="161">
        <v>6.0469359999999996</v>
      </c>
      <c r="E91" s="161">
        <v>-5.6914660000000001</v>
      </c>
      <c r="F91" s="152" t="b">
        <f>IF(ISBLANK(FarmUnit[[#This Row],[1. Identifiant interne d’exploitation agricole*]]),"",IF(ISERROR(MATCH(FarmUnit[[#This Row],[1. Identifiant interne d’exploitation agricole*]],GroupMember[1. Identifiant interne d’exploitation agricole*],0)),FALSE,TRUE))</f>
        <v>1</v>
      </c>
      <c r="G91" s="157">
        <f t="shared" si="3"/>
        <v>6.0469359999999996</v>
      </c>
      <c r="H91" s="157">
        <f t="shared" si="4"/>
        <v>-5.6914660000000001</v>
      </c>
      <c r="I91" s="158" t="str">
        <f t="array" ref="I91">IF(ISBLANK(C91),"",IF(C91=MAX(IF(FarmUnit[1. Identifiant interne d’exploitation agricole*]=A91,FarmUnit[3. Superficie de l’unité agricole (ha)*])),"!","-"))</f>
        <v>!</v>
      </c>
      <c r="J91" s="153" t="str">
        <f>IFERROR(CONCATENATE(VLOOKUP(A91,GM_Table,12,FALSE)," ",(VLOOKUP(A91,GM_Table,13,FALSE))),"")</f>
        <v/>
      </c>
    </row>
    <row r="92" spans="1:10" ht="13.5" customHeight="1" x14ac:dyDescent="0.25">
      <c r="A92" s="154" t="s">
        <v>945</v>
      </c>
      <c r="B92" s="155" t="s">
        <v>945</v>
      </c>
      <c r="C92" s="156">
        <v>1</v>
      </c>
      <c r="D92" s="161">
        <v>6.0473439999999998</v>
      </c>
      <c r="E92" s="161">
        <v>-5.6906239999999997</v>
      </c>
      <c r="F92" s="152" t="b">
        <f>IF(ISBLANK(FarmUnit[[#This Row],[1. Identifiant interne d’exploitation agricole*]]),"",IF(ISERROR(MATCH(FarmUnit[[#This Row],[1. Identifiant interne d’exploitation agricole*]],GroupMember[1. Identifiant interne d’exploitation agricole*],0)),FALSE,TRUE))</f>
        <v>1</v>
      </c>
      <c r="G92" s="157">
        <f t="shared" si="3"/>
        <v>6.0473439999999998</v>
      </c>
      <c r="H92" s="157">
        <f t="shared" si="4"/>
        <v>-5.6906239999999997</v>
      </c>
      <c r="I92" s="158" t="str">
        <f t="array" ref="I92">IF(ISBLANK(C92),"",IF(C92=MAX(IF(FarmUnit[1. Identifiant interne d’exploitation agricole*]=A92,FarmUnit[3. Superficie de l’unité agricole (ha)*])),"!","-"))</f>
        <v>!</v>
      </c>
      <c r="J92" s="153" t="str">
        <f>IFERROR(CONCATENATE(VLOOKUP(A92,GM_Table,12,FALSE)," ",(VLOOKUP(A92,GM_Table,13,FALSE))),"")</f>
        <v/>
      </c>
    </row>
    <row r="93" spans="1:10" ht="13.5" customHeight="1" x14ac:dyDescent="0.25">
      <c r="A93" s="154" t="s">
        <v>948</v>
      </c>
      <c r="B93" s="155" t="s">
        <v>948</v>
      </c>
      <c r="C93" s="156">
        <v>1.9</v>
      </c>
      <c r="D93" s="161">
        <v>6.0433789999999998</v>
      </c>
      <c r="E93" s="161">
        <v>-5.6968870000000003</v>
      </c>
      <c r="F93" s="152" t="b">
        <f>IF(ISBLANK(FarmUnit[[#This Row],[1. Identifiant interne d’exploitation agricole*]]),"",IF(ISERROR(MATCH(FarmUnit[[#This Row],[1. Identifiant interne d’exploitation agricole*]],GroupMember[1. Identifiant interne d’exploitation agricole*],0)),FALSE,TRUE))</f>
        <v>1</v>
      </c>
      <c r="G93" s="157">
        <f t="shared" si="3"/>
        <v>6.0433789999999998</v>
      </c>
      <c r="H93" s="157">
        <f t="shared" si="4"/>
        <v>-5.6968870000000003</v>
      </c>
      <c r="I93" s="158" t="str">
        <f t="array" ref="I93">IF(ISBLANK(C93),"",IF(C93=MAX(IF(FarmUnit[1. Identifiant interne d’exploitation agricole*]=A93,FarmUnit[3. Superficie de l’unité agricole (ha)*])),"!","-"))</f>
        <v>!</v>
      </c>
      <c r="J93" s="153" t="str">
        <f>IFERROR(CONCATENATE(VLOOKUP(A93,GM_Table,12,FALSE)," ",(VLOOKUP(A93,GM_Table,13,FALSE))),"")</f>
        <v/>
      </c>
    </row>
    <row r="94" spans="1:10" ht="13.5" customHeight="1" x14ac:dyDescent="0.25">
      <c r="A94" s="154" t="s">
        <v>952</v>
      </c>
      <c r="B94" s="155" t="s">
        <v>2244</v>
      </c>
      <c r="C94" s="156">
        <v>0.89</v>
      </c>
      <c r="D94" s="161">
        <v>6.0461729999999996</v>
      </c>
      <c r="E94" s="161">
        <v>-5.7091630000000002</v>
      </c>
      <c r="F94" s="152" t="b">
        <f>IF(ISBLANK(FarmUnit[[#This Row],[1. Identifiant interne d’exploitation agricole*]]),"",IF(ISERROR(MATCH(FarmUnit[[#This Row],[1. Identifiant interne d’exploitation agricole*]],GroupMember[1. Identifiant interne d’exploitation agricole*],0)),FALSE,TRUE))</f>
        <v>1</v>
      </c>
      <c r="G94" s="157">
        <f t="shared" si="3"/>
        <v>6.0461729999999996</v>
      </c>
      <c r="H94" s="157">
        <f t="shared" si="4"/>
        <v>-5.7091630000000002</v>
      </c>
      <c r="I94" s="158" t="str">
        <f t="array" ref="I94">IF(ISBLANK(C94),"",IF(C94=MAX(IF(FarmUnit[1. Identifiant interne d’exploitation agricole*]=A94,FarmUnit[3. Superficie de l’unité agricole (ha)*])),"!","-"))</f>
        <v>-</v>
      </c>
      <c r="J94" s="153" t="str">
        <f>IFERROR(CONCATENATE(VLOOKUP(A94,GM_Table,12,FALSE)," ",(VLOOKUP(A94,GM_Table,13,FALSE))),"")</f>
        <v/>
      </c>
    </row>
    <row r="95" spans="1:10" ht="13.5" customHeight="1" x14ac:dyDescent="0.25">
      <c r="A95" s="154" t="s">
        <v>952</v>
      </c>
      <c r="B95" s="155" t="s">
        <v>2245</v>
      </c>
      <c r="C95" s="156">
        <v>1.1499999999999999</v>
      </c>
      <c r="D95" s="161">
        <v>6.044238</v>
      </c>
      <c r="E95" s="161">
        <v>-5.7085150000000002</v>
      </c>
      <c r="F95" s="152" t="b">
        <f>IF(ISBLANK(FarmUnit[[#This Row],[1. Identifiant interne d’exploitation agricole*]]),"",IF(ISERROR(MATCH(FarmUnit[[#This Row],[1. Identifiant interne d’exploitation agricole*]],GroupMember[1. Identifiant interne d’exploitation agricole*],0)),FALSE,TRUE))</f>
        <v>1</v>
      </c>
      <c r="G95" s="157">
        <f t="shared" si="3"/>
        <v>6.044238</v>
      </c>
      <c r="H95" s="157">
        <f t="shared" si="4"/>
        <v>-5.7085150000000002</v>
      </c>
      <c r="I95" s="158" t="str">
        <f t="array" ref="I95">IF(ISBLANK(C95),"",IF(C95=MAX(IF(FarmUnit[1. Identifiant interne d’exploitation agricole*]=A95,FarmUnit[3. Superficie de l’unité agricole (ha)*])),"!","-"))</f>
        <v>!</v>
      </c>
      <c r="J95" s="153" t="str">
        <f>IFERROR(CONCATENATE(VLOOKUP(A95,GM_Table,12,FALSE)," ",(VLOOKUP(A95,GM_Table,13,FALSE))),"")</f>
        <v/>
      </c>
    </row>
    <row r="96" spans="1:10" ht="13.5" customHeight="1" x14ac:dyDescent="0.25">
      <c r="A96" s="154" t="s">
        <v>957</v>
      </c>
      <c r="B96" s="155" t="s">
        <v>957</v>
      </c>
      <c r="C96" s="156">
        <v>2.63</v>
      </c>
      <c r="D96" s="161">
        <v>6.026154</v>
      </c>
      <c r="E96" s="161">
        <v>-5.7193880000000004</v>
      </c>
      <c r="F96" s="152" t="b">
        <f>IF(ISBLANK(FarmUnit[[#This Row],[1. Identifiant interne d’exploitation agricole*]]),"",IF(ISERROR(MATCH(FarmUnit[[#This Row],[1. Identifiant interne d’exploitation agricole*]],GroupMember[1. Identifiant interne d’exploitation agricole*],0)),FALSE,TRUE))</f>
        <v>1</v>
      </c>
      <c r="G96" s="157">
        <f t="shared" si="3"/>
        <v>6.026154</v>
      </c>
      <c r="H96" s="157">
        <f t="shared" si="4"/>
        <v>-5.7193880000000004</v>
      </c>
      <c r="I96" s="158" t="str">
        <f t="array" ref="I96">IF(ISBLANK(C96),"",IF(C96=MAX(IF(FarmUnit[1. Identifiant interne d’exploitation agricole*]=A96,FarmUnit[3. Superficie de l’unité agricole (ha)*])),"!","-"))</f>
        <v>!</v>
      </c>
      <c r="J96" s="153" t="str">
        <f>IFERROR(CONCATENATE(VLOOKUP(A96,GM_Table,12,FALSE)," ",(VLOOKUP(A96,GM_Table,13,FALSE))),"")</f>
        <v/>
      </c>
    </row>
    <row r="97" spans="1:10" ht="13.5" customHeight="1" x14ac:dyDescent="0.25">
      <c r="A97" s="154" t="s">
        <v>960</v>
      </c>
      <c r="B97" s="155" t="s">
        <v>960</v>
      </c>
      <c r="C97" s="156">
        <v>3.27</v>
      </c>
      <c r="D97" s="161">
        <v>6.0244369999999998</v>
      </c>
      <c r="E97" s="161">
        <v>-5.717409</v>
      </c>
      <c r="F97" s="152" t="b">
        <f>IF(ISBLANK(FarmUnit[[#This Row],[1. Identifiant interne d’exploitation agricole*]]),"",IF(ISERROR(MATCH(FarmUnit[[#This Row],[1. Identifiant interne d’exploitation agricole*]],GroupMember[1. Identifiant interne d’exploitation agricole*],0)),FALSE,TRUE))</f>
        <v>1</v>
      </c>
      <c r="G97" s="157">
        <f t="shared" si="3"/>
        <v>6.0244369999999998</v>
      </c>
      <c r="H97" s="157">
        <f t="shared" si="4"/>
        <v>-5.717409</v>
      </c>
      <c r="I97" s="158" t="str">
        <f t="array" ref="I97">IF(ISBLANK(C97),"",IF(C97=MAX(IF(FarmUnit[1. Identifiant interne d’exploitation agricole*]=A97,FarmUnit[3. Superficie de l’unité agricole (ha)*])),"!","-"))</f>
        <v>!</v>
      </c>
      <c r="J97" s="153" t="str">
        <f>IFERROR(CONCATENATE(VLOOKUP(A97,GM_Table,12,FALSE)," ",(VLOOKUP(A97,GM_Table,13,FALSE))),"")</f>
        <v/>
      </c>
    </row>
    <row r="98" spans="1:10" ht="13.5" customHeight="1" x14ac:dyDescent="0.25">
      <c r="A98" s="154" t="s">
        <v>964</v>
      </c>
      <c r="B98" s="155" t="s">
        <v>964</v>
      </c>
      <c r="C98" s="156">
        <v>0.33</v>
      </c>
      <c r="D98" s="161">
        <v>6.0193500000000002</v>
      </c>
      <c r="E98" s="161">
        <v>-5.731077</v>
      </c>
      <c r="F98" s="152" t="b">
        <f>IF(ISBLANK(FarmUnit[[#This Row],[1. Identifiant interne d’exploitation agricole*]]),"",IF(ISERROR(MATCH(FarmUnit[[#This Row],[1. Identifiant interne d’exploitation agricole*]],GroupMember[1. Identifiant interne d’exploitation agricole*],0)),FALSE,TRUE))</f>
        <v>1</v>
      </c>
      <c r="G98" s="157">
        <f t="shared" si="3"/>
        <v>6.0193500000000002</v>
      </c>
      <c r="H98" s="157">
        <f t="shared" si="4"/>
        <v>-5.731077</v>
      </c>
      <c r="I98" s="158" t="str">
        <f t="array" ref="I98">IF(ISBLANK(C98),"",IF(C98=MAX(IF(FarmUnit[1. Identifiant interne d’exploitation agricole*]=A98,FarmUnit[3. Superficie de l’unité agricole (ha)*])),"!","-"))</f>
        <v>!</v>
      </c>
      <c r="J98" s="153" t="str">
        <f>IFERROR(CONCATENATE(VLOOKUP(A98,GM_Table,12,FALSE)," ",(VLOOKUP(A98,GM_Table,13,FALSE))),"")</f>
        <v/>
      </c>
    </row>
    <row r="99" spans="1:10" ht="13.5" customHeight="1" x14ac:dyDescent="0.25">
      <c r="A99" s="154" t="s">
        <v>967</v>
      </c>
      <c r="B99" s="155" t="s">
        <v>967</v>
      </c>
      <c r="C99" s="156">
        <v>1.48</v>
      </c>
      <c r="D99" s="161">
        <v>5.9856340000000001</v>
      </c>
      <c r="E99" s="161">
        <v>-5.6844510000000001</v>
      </c>
      <c r="F99" s="152" t="b">
        <f>IF(ISBLANK(FarmUnit[[#This Row],[1. Identifiant interne d’exploitation agricole*]]),"",IF(ISERROR(MATCH(FarmUnit[[#This Row],[1. Identifiant interne d’exploitation agricole*]],GroupMember[1. Identifiant interne d’exploitation agricole*],0)),FALSE,TRUE))</f>
        <v>1</v>
      </c>
      <c r="G99" s="157">
        <f t="shared" si="3"/>
        <v>5.9856340000000001</v>
      </c>
      <c r="H99" s="157">
        <f t="shared" si="4"/>
        <v>-5.6844510000000001</v>
      </c>
      <c r="I99" s="158" t="str">
        <f t="array" ref="I99">IF(ISBLANK(C99),"",IF(C99=MAX(IF(FarmUnit[1. Identifiant interne d’exploitation agricole*]=A99,FarmUnit[3. Superficie de l’unité agricole (ha)*])),"!","-"))</f>
        <v>!</v>
      </c>
      <c r="J99" s="153" t="str">
        <f>IFERROR(CONCATENATE(VLOOKUP(A99,GM_Table,12,FALSE)," ",(VLOOKUP(A99,GM_Table,13,FALSE))),"")</f>
        <v/>
      </c>
    </row>
    <row r="100" spans="1:10" ht="13.5" customHeight="1" x14ac:dyDescent="0.25">
      <c r="A100" s="154" t="s">
        <v>970</v>
      </c>
      <c r="B100" s="155" t="s">
        <v>970</v>
      </c>
      <c r="C100" s="156">
        <v>3.61</v>
      </c>
      <c r="D100" s="161">
        <v>5.99864</v>
      </c>
      <c r="E100" s="161">
        <v>-5.6765780000000001</v>
      </c>
      <c r="F100" s="152" t="b">
        <f>IF(ISBLANK(FarmUnit[[#This Row],[1. Identifiant interne d’exploitation agricole*]]),"",IF(ISERROR(MATCH(FarmUnit[[#This Row],[1. Identifiant interne d’exploitation agricole*]],GroupMember[1. Identifiant interne d’exploitation agricole*],0)),FALSE,TRUE))</f>
        <v>1</v>
      </c>
      <c r="G100" s="157">
        <f t="shared" si="3"/>
        <v>5.99864</v>
      </c>
      <c r="H100" s="157">
        <f t="shared" si="4"/>
        <v>-5.6765780000000001</v>
      </c>
      <c r="I100" s="158" t="str">
        <f t="array" ref="I100">IF(ISBLANK(C100),"",IF(C100=MAX(IF(FarmUnit[1. Identifiant interne d’exploitation agricole*]=A100,FarmUnit[3. Superficie de l’unité agricole (ha)*])),"!","-"))</f>
        <v>!</v>
      </c>
      <c r="J100" s="153" t="str">
        <f>IFERROR(CONCATENATE(VLOOKUP(A100,GM_Table,12,FALSE)," ",(VLOOKUP(A100,GM_Table,13,FALSE))),"")</f>
        <v/>
      </c>
    </row>
    <row r="101" spans="1:10" ht="13.5" customHeight="1" x14ac:dyDescent="0.25">
      <c r="A101" s="154" t="s">
        <v>973</v>
      </c>
      <c r="B101" s="155" t="s">
        <v>973</v>
      </c>
      <c r="C101" s="156">
        <v>1.95</v>
      </c>
      <c r="D101" s="161">
        <v>5.9976099999999999</v>
      </c>
      <c r="E101" s="161">
        <v>-5.6766189999999996</v>
      </c>
      <c r="F101" s="152" t="b">
        <f>IF(ISBLANK(FarmUnit[[#This Row],[1. Identifiant interne d’exploitation agricole*]]),"",IF(ISERROR(MATCH(FarmUnit[[#This Row],[1. Identifiant interne d’exploitation agricole*]],GroupMember[1. Identifiant interne d’exploitation agricole*],0)),FALSE,TRUE))</f>
        <v>1</v>
      </c>
      <c r="G101" s="157">
        <f t="shared" si="3"/>
        <v>5.9976099999999999</v>
      </c>
      <c r="H101" s="157">
        <f t="shared" si="4"/>
        <v>-5.6766189999999996</v>
      </c>
      <c r="I101" s="158" t="str">
        <f t="array" ref="I101">IF(ISBLANK(C101),"",IF(C101=MAX(IF(FarmUnit[1. Identifiant interne d’exploitation agricole*]=A101,FarmUnit[3. Superficie de l’unité agricole (ha)*])),"!","-"))</f>
        <v>!</v>
      </c>
      <c r="J101" s="153" t="str">
        <f>IFERROR(CONCATENATE(VLOOKUP(A101,GM_Table,12,FALSE)," ",(VLOOKUP(A101,GM_Table,13,FALSE))),"")</f>
        <v/>
      </c>
    </row>
    <row r="102" spans="1:10" ht="13.5" customHeight="1" x14ac:dyDescent="0.25">
      <c r="A102" s="154" t="s">
        <v>976</v>
      </c>
      <c r="B102" s="155" t="s">
        <v>976</v>
      </c>
      <c r="C102" s="156">
        <v>2.2400000000000002</v>
      </c>
      <c r="D102" s="161">
        <v>5.9975360000000002</v>
      </c>
      <c r="E102" s="161">
        <v>-5.6750679999999996</v>
      </c>
      <c r="F102" s="152" t="b">
        <f>IF(ISBLANK(FarmUnit[[#This Row],[1. Identifiant interne d’exploitation agricole*]]),"",IF(ISERROR(MATCH(FarmUnit[[#This Row],[1. Identifiant interne d’exploitation agricole*]],GroupMember[1. Identifiant interne d’exploitation agricole*],0)),FALSE,TRUE))</f>
        <v>1</v>
      </c>
      <c r="G102" s="157">
        <f t="shared" si="3"/>
        <v>5.9975360000000002</v>
      </c>
      <c r="H102" s="157">
        <f t="shared" si="4"/>
        <v>-5.6750679999999996</v>
      </c>
      <c r="I102" s="158" t="str">
        <f t="array" ref="I102">IF(ISBLANK(C102),"",IF(C102=MAX(IF(FarmUnit[1. Identifiant interne d’exploitation agricole*]=A102,FarmUnit[3. Superficie de l’unité agricole (ha)*])),"!","-"))</f>
        <v>!</v>
      </c>
      <c r="J102" s="153" t="str">
        <f>IFERROR(CONCATENATE(VLOOKUP(A102,GM_Table,12,FALSE)," ",(VLOOKUP(A102,GM_Table,13,FALSE))),"")</f>
        <v/>
      </c>
    </row>
    <row r="103" spans="1:10" ht="13.5" customHeight="1" x14ac:dyDescent="0.25">
      <c r="A103" s="154" t="s">
        <v>980</v>
      </c>
      <c r="B103" s="155" t="s">
        <v>980</v>
      </c>
      <c r="C103" s="156">
        <v>1.6</v>
      </c>
      <c r="D103" s="161">
        <v>6.0253540000000001</v>
      </c>
      <c r="E103" s="161">
        <v>-5.673978</v>
      </c>
      <c r="F103" s="152" t="b">
        <f>IF(ISBLANK(FarmUnit[[#This Row],[1. Identifiant interne d’exploitation agricole*]]),"",IF(ISERROR(MATCH(FarmUnit[[#This Row],[1. Identifiant interne d’exploitation agricole*]],GroupMember[1. Identifiant interne d’exploitation agricole*],0)),FALSE,TRUE))</f>
        <v>1</v>
      </c>
      <c r="G103" s="157">
        <f t="shared" si="3"/>
        <v>6.0253540000000001</v>
      </c>
      <c r="H103" s="157">
        <f t="shared" si="4"/>
        <v>-5.673978</v>
      </c>
      <c r="I103" s="158" t="str">
        <f t="array" ref="I103">IF(ISBLANK(C103),"",IF(C103=MAX(IF(FarmUnit[1. Identifiant interne d’exploitation agricole*]=A103,FarmUnit[3. Superficie de l’unité agricole (ha)*])),"!","-"))</f>
        <v>!</v>
      </c>
      <c r="J103" s="153" t="str">
        <f>IFERROR(CONCATENATE(VLOOKUP(A103,GM_Table,12,FALSE)," ",(VLOOKUP(A103,GM_Table,13,FALSE))),"")</f>
        <v/>
      </c>
    </row>
    <row r="104" spans="1:10" ht="13.5" customHeight="1" x14ac:dyDescent="0.25">
      <c r="A104" s="154" t="s">
        <v>983</v>
      </c>
      <c r="B104" s="155" t="s">
        <v>983</v>
      </c>
      <c r="C104" s="156">
        <v>0.52</v>
      </c>
      <c r="D104" s="161">
        <v>6.0203049999999996</v>
      </c>
      <c r="E104" s="161">
        <v>-5.730162</v>
      </c>
      <c r="F104" s="152" t="b">
        <f>IF(ISBLANK(FarmUnit[[#This Row],[1. Identifiant interne d’exploitation agricole*]]),"",IF(ISERROR(MATCH(FarmUnit[[#This Row],[1. Identifiant interne d’exploitation agricole*]],GroupMember[1. Identifiant interne d’exploitation agricole*],0)),FALSE,TRUE))</f>
        <v>1</v>
      </c>
      <c r="G104" s="157">
        <f t="shared" si="3"/>
        <v>6.0203049999999996</v>
      </c>
      <c r="H104" s="157">
        <f t="shared" si="4"/>
        <v>-5.730162</v>
      </c>
      <c r="I104" s="158" t="str">
        <f t="array" ref="I104">IF(ISBLANK(C104),"",IF(C104=MAX(IF(FarmUnit[1. Identifiant interne d’exploitation agricole*]=A104,FarmUnit[3. Superficie de l’unité agricole (ha)*])),"!","-"))</f>
        <v>!</v>
      </c>
      <c r="J104" s="153" t="str">
        <f>IFERROR(CONCATENATE(VLOOKUP(A104,GM_Table,12,FALSE)," ",(VLOOKUP(A104,GM_Table,13,FALSE))),"")</f>
        <v/>
      </c>
    </row>
    <row r="105" spans="1:10" ht="13.5" customHeight="1" x14ac:dyDescent="0.25">
      <c r="A105" s="154" t="s">
        <v>985</v>
      </c>
      <c r="B105" s="155" t="s">
        <v>2246</v>
      </c>
      <c r="C105" s="156">
        <v>1.1100000000000001</v>
      </c>
      <c r="D105" s="161">
        <v>5.9825359999999996</v>
      </c>
      <c r="E105" s="161">
        <v>-5.747668</v>
      </c>
      <c r="F105" s="152" t="b">
        <f>IF(ISBLANK(FarmUnit[[#This Row],[1. Identifiant interne d’exploitation agricole*]]),"",IF(ISERROR(MATCH(FarmUnit[[#This Row],[1. Identifiant interne d’exploitation agricole*]],GroupMember[1. Identifiant interne d’exploitation agricole*],0)),FALSE,TRUE))</f>
        <v>1</v>
      </c>
      <c r="G105" s="157">
        <f t="shared" si="3"/>
        <v>5.9825359999999996</v>
      </c>
      <c r="H105" s="157">
        <f t="shared" si="4"/>
        <v>-5.747668</v>
      </c>
      <c r="I105" s="158" t="str">
        <f t="array" ref="I105">IF(ISBLANK(C105),"",IF(C105=MAX(IF(FarmUnit[1. Identifiant interne d’exploitation agricole*]=A105,FarmUnit[3. Superficie de l’unité agricole (ha)*])),"!","-"))</f>
        <v>!</v>
      </c>
      <c r="J105" s="153" t="str">
        <f>IFERROR(CONCATENATE(VLOOKUP(A105,GM_Table,12,FALSE)," ",(VLOOKUP(A105,GM_Table,13,FALSE))),"")</f>
        <v/>
      </c>
    </row>
    <row r="106" spans="1:10" ht="13.5" customHeight="1" x14ac:dyDescent="0.25">
      <c r="A106" s="154" t="s">
        <v>985</v>
      </c>
      <c r="B106" s="155" t="s">
        <v>2247</v>
      </c>
      <c r="C106" s="156">
        <v>0.28000000000000003</v>
      </c>
      <c r="D106" s="161">
        <v>5.9818150000000001</v>
      </c>
      <c r="E106" s="161">
        <v>-5.7482810000000004</v>
      </c>
      <c r="F106" s="152" t="b">
        <f>IF(ISBLANK(FarmUnit[[#This Row],[1. Identifiant interne d’exploitation agricole*]]),"",IF(ISERROR(MATCH(FarmUnit[[#This Row],[1. Identifiant interne d’exploitation agricole*]],GroupMember[1. Identifiant interne d’exploitation agricole*],0)),FALSE,TRUE))</f>
        <v>1</v>
      </c>
      <c r="G106" s="157">
        <f t="shared" si="3"/>
        <v>5.9818150000000001</v>
      </c>
      <c r="H106" s="157">
        <f t="shared" si="4"/>
        <v>-5.7482810000000004</v>
      </c>
      <c r="I106" s="158" t="str">
        <f t="array" ref="I106">IF(ISBLANK(C106),"",IF(C106=MAX(IF(FarmUnit[1. Identifiant interne d’exploitation agricole*]=A106,FarmUnit[3. Superficie de l’unité agricole (ha)*])),"!","-"))</f>
        <v>-</v>
      </c>
      <c r="J106" s="153" t="str">
        <f>IFERROR(CONCATENATE(VLOOKUP(A106,GM_Table,12,FALSE)," ",(VLOOKUP(A106,GM_Table,13,FALSE))),"")</f>
        <v/>
      </c>
    </row>
    <row r="107" spans="1:10" ht="13.5" customHeight="1" x14ac:dyDescent="0.25">
      <c r="A107" s="154" t="s">
        <v>985</v>
      </c>
      <c r="B107" s="155" t="s">
        <v>2248</v>
      </c>
      <c r="C107" s="156">
        <v>0.99</v>
      </c>
      <c r="D107" s="161">
        <v>5.9723269999999999</v>
      </c>
      <c r="E107" s="161">
        <v>-5.7555189999999996</v>
      </c>
      <c r="F107" s="152" t="b">
        <f>IF(ISBLANK(FarmUnit[[#This Row],[1. Identifiant interne d’exploitation agricole*]]),"",IF(ISERROR(MATCH(FarmUnit[[#This Row],[1. Identifiant interne d’exploitation agricole*]],GroupMember[1. Identifiant interne d’exploitation agricole*],0)),FALSE,TRUE))</f>
        <v>1</v>
      </c>
      <c r="G107" s="157">
        <f t="shared" si="3"/>
        <v>5.9723269999999999</v>
      </c>
      <c r="H107" s="157">
        <f t="shared" si="4"/>
        <v>-5.7555189999999996</v>
      </c>
      <c r="I107" s="158" t="str">
        <f t="array" ref="I107">IF(ISBLANK(C107),"",IF(C107=MAX(IF(FarmUnit[1. Identifiant interne d’exploitation agricole*]=A107,FarmUnit[3. Superficie de l’unité agricole (ha)*])),"!","-"))</f>
        <v>-</v>
      </c>
      <c r="J107" s="153" t="str">
        <f>IFERROR(CONCATENATE(VLOOKUP(A107,GM_Table,12,FALSE)," ",(VLOOKUP(A107,GM_Table,13,FALSE))),"")</f>
        <v/>
      </c>
    </row>
    <row r="108" spans="1:10" ht="13.5" customHeight="1" x14ac:dyDescent="0.25">
      <c r="A108" s="154" t="s">
        <v>989</v>
      </c>
      <c r="B108" s="155" t="s">
        <v>989</v>
      </c>
      <c r="C108" s="156">
        <v>3.7</v>
      </c>
      <c r="D108" s="161">
        <v>5.9814720000000001</v>
      </c>
      <c r="E108" s="161">
        <v>-5.74932</v>
      </c>
      <c r="F108" s="152" t="b">
        <f>IF(ISBLANK(FarmUnit[[#This Row],[1. Identifiant interne d’exploitation agricole*]]),"",IF(ISERROR(MATCH(FarmUnit[[#This Row],[1. Identifiant interne d’exploitation agricole*]],GroupMember[1. Identifiant interne d’exploitation agricole*],0)),FALSE,TRUE))</f>
        <v>1</v>
      </c>
      <c r="G108" s="157">
        <f t="shared" si="3"/>
        <v>5.9814720000000001</v>
      </c>
      <c r="H108" s="157">
        <f t="shared" si="4"/>
        <v>-5.74932</v>
      </c>
      <c r="I108" s="158" t="str">
        <f t="array" ref="I108">IF(ISBLANK(C108),"",IF(C108=MAX(IF(FarmUnit[1. Identifiant interne d’exploitation agricole*]=A108,FarmUnit[3. Superficie de l’unité agricole (ha)*])),"!","-"))</f>
        <v>!</v>
      </c>
      <c r="J108" s="153" t="str">
        <f>IFERROR(CONCATENATE(VLOOKUP(A108,GM_Table,12,FALSE)," ",(VLOOKUP(A108,GM_Table,13,FALSE))),"")</f>
        <v/>
      </c>
    </row>
    <row r="109" spans="1:10" ht="13.5" customHeight="1" x14ac:dyDescent="0.25">
      <c r="A109" s="154" t="s">
        <v>992</v>
      </c>
      <c r="B109" s="155" t="s">
        <v>992</v>
      </c>
      <c r="C109" s="156">
        <v>2.96</v>
      </c>
      <c r="D109" s="161">
        <v>5.9699549999999997</v>
      </c>
      <c r="E109" s="161">
        <v>-5.7579079999999996</v>
      </c>
      <c r="F109" s="152" t="b">
        <f>IF(ISBLANK(FarmUnit[[#This Row],[1. Identifiant interne d’exploitation agricole*]]),"",IF(ISERROR(MATCH(FarmUnit[[#This Row],[1. Identifiant interne d’exploitation agricole*]],GroupMember[1. Identifiant interne d’exploitation agricole*],0)),FALSE,TRUE))</f>
        <v>1</v>
      </c>
      <c r="G109" s="157">
        <f t="shared" si="3"/>
        <v>5.9699549999999997</v>
      </c>
      <c r="H109" s="157">
        <f t="shared" si="4"/>
        <v>-5.7579079999999996</v>
      </c>
      <c r="I109" s="158" t="str">
        <f t="array" ref="I109">IF(ISBLANK(C109),"",IF(C109=MAX(IF(FarmUnit[1. Identifiant interne d’exploitation agricole*]=A109,FarmUnit[3. Superficie de l’unité agricole (ha)*])),"!","-"))</f>
        <v>!</v>
      </c>
      <c r="J109" s="153" t="str">
        <f>IFERROR(CONCATENATE(VLOOKUP(A109,GM_Table,12,FALSE)," ",(VLOOKUP(A109,GM_Table,13,FALSE))),"")</f>
        <v/>
      </c>
    </row>
    <row r="110" spans="1:10" ht="13.5" customHeight="1" x14ac:dyDescent="0.25">
      <c r="A110" s="154" t="s">
        <v>996</v>
      </c>
      <c r="B110" s="155" t="s">
        <v>2249</v>
      </c>
      <c r="C110" s="156">
        <v>1.08</v>
      </c>
      <c r="D110" s="161">
        <v>5.9844179999999998</v>
      </c>
      <c r="E110" s="161">
        <v>-5.7618809999999998</v>
      </c>
      <c r="F110" s="152" t="b">
        <f>IF(ISBLANK(FarmUnit[[#This Row],[1. Identifiant interne d’exploitation agricole*]]),"",IF(ISERROR(MATCH(FarmUnit[[#This Row],[1. Identifiant interne d’exploitation agricole*]],GroupMember[1. Identifiant interne d’exploitation agricole*],0)),FALSE,TRUE))</f>
        <v>1</v>
      </c>
      <c r="G110" s="157">
        <f t="shared" si="3"/>
        <v>5.9844179999999998</v>
      </c>
      <c r="H110" s="157">
        <f t="shared" si="4"/>
        <v>-5.7618809999999998</v>
      </c>
      <c r="I110" s="158" t="str">
        <f t="array" ref="I110">IF(ISBLANK(C110),"",IF(C110=MAX(IF(FarmUnit[1. Identifiant interne d’exploitation agricole*]=A110,FarmUnit[3. Superficie de l’unité agricole (ha)*])),"!","-"))</f>
        <v>-</v>
      </c>
      <c r="J110" s="153" t="str">
        <f>IFERROR(CONCATENATE(VLOOKUP(A110,GM_Table,12,FALSE)," ",(VLOOKUP(A110,GM_Table,13,FALSE))),"")</f>
        <v/>
      </c>
    </row>
    <row r="111" spans="1:10" ht="13.5" customHeight="1" x14ac:dyDescent="0.25">
      <c r="A111" s="154" t="s">
        <v>996</v>
      </c>
      <c r="B111" s="155" t="s">
        <v>2250</v>
      </c>
      <c r="C111" s="156">
        <v>1.67</v>
      </c>
      <c r="D111" s="161">
        <v>5.9862140000000004</v>
      </c>
      <c r="E111" s="161">
        <v>-5.7629299999999999</v>
      </c>
      <c r="F111" s="152" t="b">
        <f>IF(ISBLANK(FarmUnit[[#This Row],[1. Identifiant interne d’exploitation agricole*]]),"",IF(ISERROR(MATCH(FarmUnit[[#This Row],[1. Identifiant interne d’exploitation agricole*]],GroupMember[1. Identifiant interne d’exploitation agricole*],0)),FALSE,TRUE))</f>
        <v>1</v>
      </c>
      <c r="G111" s="157">
        <f t="shared" si="3"/>
        <v>5.9862140000000004</v>
      </c>
      <c r="H111" s="157">
        <f t="shared" si="4"/>
        <v>-5.7629299999999999</v>
      </c>
      <c r="I111" s="158" t="str">
        <f t="array" ref="I111">IF(ISBLANK(C111),"",IF(C111=MAX(IF(FarmUnit[1. Identifiant interne d’exploitation agricole*]=A111,FarmUnit[3. Superficie de l’unité agricole (ha)*])),"!","-"))</f>
        <v>!</v>
      </c>
      <c r="J111" s="153" t="str">
        <f>IFERROR(CONCATENATE(VLOOKUP(A111,GM_Table,12,FALSE)," ",(VLOOKUP(A111,GM_Table,13,FALSE))),"")</f>
        <v/>
      </c>
    </row>
    <row r="112" spans="1:10" ht="13.5" customHeight="1" x14ac:dyDescent="0.25">
      <c r="A112" s="154" t="s">
        <v>996</v>
      </c>
      <c r="B112" s="155" t="s">
        <v>2251</v>
      </c>
      <c r="C112" s="156">
        <v>1.54</v>
      </c>
      <c r="D112" s="161">
        <v>5.9855049999999999</v>
      </c>
      <c r="E112" s="161">
        <v>-5.7628950000000003</v>
      </c>
      <c r="F112" s="152" t="b">
        <f>IF(ISBLANK(FarmUnit[[#This Row],[1. Identifiant interne d’exploitation agricole*]]),"",IF(ISERROR(MATCH(FarmUnit[[#This Row],[1. Identifiant interne d’exploitation agricole*]],GroupMember[1. Identifiant interne d’exploitation agricole*],0)),FALSE,TRUE))</f>
        <v>1</v>
      </c>
      <c r="G112" s="157">
        <f t="shared" si="3"/>
        <v>5.9855049999999999</v>
      </c>
      <c r="H112" s="157">
        <f t="shared" si="4"/>
        <v>-5.7628950000000003</v>
      </c>
      <c r="I112" s="158" t="str">
        <f t="array" ref="I112">IF(ISBLANK(C112),"",IF(C112=MAX(IF(FarmUnit[1. Identifiant interne d’exploitation agricole*]=A112,FarmUnit[3. Superficie de l’unité agricole (ha)*])),"!","-"))</f>
        <v>-</v>
      </c>
      <c r="J112" s="153" t="str">
        <f>IFERROR(CONCATENATE(VLOOKUP(A112,GM_Table,12,FALSE)," ",(VLOOKUP(A112,GM_Table,13,FALSE))),"")</f>
        <v/>
      </c>
    </row>
    <row r="113" spans="1:10" ht="13.5" customHeight="1" x14ac:dyDescent="0.25">
      <c r="A113" s="154" t="s">
        <v>999</v>
      </c>
      <c r="B113" s="155" t="s">
        <v>999</v>
      </c>
      <c r="C113" s="156">
        <v>3.51</v>
      </c>
      <c r="D113" s="161">
        <v>5.9954789999999996</v>
      </c>
      <c r="E113" s="161">
        <v>-5.7223579999999998</v>
      </c>
      <c r="F113" s="152" t="b">
        <f>IF(ISBLANK(FarmUnit[[#This Row],[1. Identifiant interne d’exploitation agricole*]]),"",IF(ISERROR(MATCH(FarmUnit[[#This Row],[1. Identifiant interne d’exploitation agricole*]],GroupMember[1. Identifiant interne d’exploitation agricole*],0)),FALSE,TRUE))</f>
        <v>1</v>
      </c>
      <c r="G113" s="157">
        <f t="shared" si="3"/>
        <v>5.9954789999999996</v>
      </c>
      <c r="H113" s="157">
        <f t="shared" si="4"/>
        <v>-5.7223579999999998</v>
      </c>
      <c r="I113" s="158" t="str">
        <f t="array" ref="I113">IF(ISBLANK(C113),"",IF(C113=MAX(IF(FarmUnit[1. Identifiant interne d’exploitation agricole*]=A113,FarmUnit[3. Superficie de l’unité agricole (ha)*])),"!","-"))</f>
        <v>!</v>
      </c>
      <c r="J113" s="153" t="str">
        <f>IFERROR(CONCATENATE(VLOOKUP(A113,GM_Table,12,FALSE)," ",(VLOOKUP(A113,GM_Table,13,FALSE))),"")</f>
        <v/>
      </c>
    </row>
    <row r="114" spans="1:10" ht="13.5" customHeight="1" x14ac:dyDescent="0.25">
      <c r="A114" s="154" t="s">
        <v>1003</v>
      </c>
      <c r="B114" s="155" t="s">
        <v>1003</v>
      </c>
      <c r="C114" s="156">
        <v>4.5999999999999996</v>
      </c>
      <c r="D114" s="161">
        <v>5.9776939999999996</v>
      </c>
      <c r="E114" s="161">
        <v>-5.7146249999999998</v>
      </c>
      <c r="F114" s="152" t="b">
        <f>IF(ISBLANK(FarmUnit[[#This Row],[1. Identifiant interne d’exploitation agricole*]]),"",IF(ISERROR(MATCH(FarmUnit[[#This Row],[1. Identifiant interne d’exploitation agricole*]],GroupMember[1. Identifiant interne d’exploitation agricole*],0)),FALSE,TRUE))</f>
        <v>1</v>
      </c>
      <c r="G114" s="157">
        <f t="shared" si="3"/>
        <v>5.9776939999999996</v>
      </c>
      <c r="H114" s="157">
        <f t="shared" si="4"/>
        <v>-5.7146249999999998</v>
      </c>
      <c r="I114" s="158" t="str">
        <f t="array" ref="I114">IF(ISBLANK(C114),"",IF(C114=MAX(IF(FarmUnit[1. Identifiant interne d’exploitation agricole*]=A114,FarmUnit[3. Superficie de l’unité agricole (ha)*])),"!","-"))</f>
        <v>!</v>
      </c>
      <c r="J114" s="153" t="str">
        <f>IFERROR(CONCATENATE(VLOOKUP(A114,GM_Table,12,FALSE)," ",(VLOOKUP(A114,GM_Table,13,FALSE))),"")</f>
        <v/>
      </c>
    </row>
    <row r="115" spans="1:10" ht="13.5" customHeight="1" x14ac:dyDescent="0.25">
      <c r="A115" s="154" t="s">
        <v>1005</v>
      </c>
      <c r="B115" s="155" t="s">
        <v>2252</v>
      </c>
      <c r="C115" s="156">
        <v>2.39</v>
      </c>
      <c r="D115" s="161">
        <v>5.9708870000000003</v>
      </c>
      <c r="E115" s="161">
        <v>-5.7575159999999999</v>
      </c>
      <c r="F115" s="152" t="b">
        <f>IF(ISBLANK(FarmUnit[[#This Row],[1. Identifiant interne d’exploitation agricole*]]),"",IF(ISERROR(MATCH(FarmUnit[[#This Row],[1. Identifiant interne d’exploitation agricole*]],GroupMember[1. Identifiant interne d’exploitation agricole*],0)),FALSE,TRUE))</f>
        <v>1</v>
      </c>
      <c r="G115" s="157">
        <f t="shared" ref="G115:G177" si="5">IF(D115=0,"",D115)</f>
        <v>5.9708870000000003</v>
      </c>
      <c r="H115" s="157">
        <f t="shared" ref="H115:H177" si="6">IF(E115=0,"",E115)</f>
        <v>-5.7575159999999999</v>
      </c>
      <c r="I115" s="158" t="str">
        <f t="array" ref="I115">IF(ISBLANK(C115),"",IF(C115=MAX(IF(FarmUnit[1. Identifiant interne d’exploitation agricole*]=A115,FarmUnit[3. Superficie de l’unité agricole (ha)*])),"!","-"))</f>
        <v>!</v>
      </c>
      <c r="J115" s="153" t="str">
        <f>IFERROR(CONCATENATE(VLOOKUP(A115,GM_Table,12,FALSE)," ",(VLOOKUP(A115,GM_Table,13,FALSE))),"")</f>
        <v/>
      </c>
    </row>
    <row r="116" spans="1:10" ht="13.5" customHeight="1" x14ac:dyDescent="0.25">
      <c r="A116" s="154" t="s">
        <v>1005</v>
      </c>
      <c r="B116" s="155" t="s">
        <v>2253</v>
      </c>
      <c r="C116" s="156">
        <v>2.093</v>
      </c>
      <c r="D116" s="161">
        <v>5.9687970000000004</v>
      </c>
      <c r="E116" s="161">
        <v>-5.7476139999999996</v>
      </c>
      <c r="F116" s="152" t="b">
        <f>IF(ISBLANK(FarmUnit[[#This Row],[1. Identifiant interne d’exploitation agricole*]]),"",IF(ISERROR(MATCH(FarmUnit[[#This Row],[1. Identifiant interne d’exploitation agricole*]],GroupMember[1. Identifiant interne d’exploitation agricole*],0)),FALSE,TRUE))</f>
        <v>1</v>
      </c>
      <c r="G116" s="157">
        <f t="shared" si="5"/>
        <v>5.9687970000000004</v>
      </c>
      <c r="H116" s="157">
        <f t="shared" si="6"/>
        <v>-5.7476139999999996</v>
      </c>
      <c r="I116" s="158" t="str">
        <f t="array" ref="I116">IF(ISBLANK(C116),"",IF(C116=MAX(IF(FarmUnit[1. Identifiant interne d’exploitation agricole*]=A116,FarmUnit[3. Superficie de l’unité agricole (ha)*])),"!","-"))</f>
        <v>-</v>
      </c>
      <c r="J116" s="153" t="str">
        <f>IFERROR(CONCATENATE(VLOOKUP(A116,GM_Table,12,FALSE)," ",(VLOOKUP(A116,GM_Table,13,FALSE))),"")</f>
        <v/>
      </c>
    </row>
    <row r="117" spans="1:10" ht="13.5" customHeight="1" x14ac:dyDescent="0.25">
      <c r="A117" s="154" t="s">
        <v>1008</v>
      </c>
      <c r="B117" s="155" t="s">
        <v>2254</v>
      </c>
      <c r="C117" s="156">
        <v>2.23</v>
      </c>
      <c r="D117" s="161">
        <v>5.9714210000000003</v>
      </c>
      <c r="E117" s="161">
        <v>-5.7551370000000004</v>
      </c>
      <c r="F117" s="152" t="b">
        <f>IF(ISBLANK(FarmUnit[[#This Row],[1. Identifiant interne d’exploitation agricole*]]),"",IF(ISERROR(MATCH(FarmUnit[[#This Row],[1. Identifiant interne d’exploitation agricole*]],GroupMember[1. Identifiant interne d’exploitation agricole*],0)),FALSE,TRUE))</f>
        <v>1</v>
      </c>
      <c r="G117" s="157">
        <f t="shared" si="5"/>
        <v>5.9714210000000003</v>
      </c>
      <c r="H117" s="157">
        <f t="shared" si="6"/>
        <v>-5.7551370000000004</v>
      </c>
      <c r="I117" s="158" t="str">
        <f t="array" ref="I117">IF(ISBLANK(C117),"",IF(C117=MAX(IF(FarmUnit[1. Identifiant interne d’exploitation agricole*]=A117,FarmUnit[3. Superficie de l’unité agricole (ha)*])),"!","-"))</f>
        <v>-</v>
      </c>
      <c r="J117" s="153" t="str">
        <f>IFERROR(CONCATENATE(VLOOKUP(A117,GM_Table,12,FALSE)," ",(VLOOKUP(A117,GM_Table,13,FALSE))),"")</f>
        <v/>
      </c>
    </row>
    <row r="118" spans="1:10" ht="13.5" customHeight="1" x14ac:dyDescent="0.25">
      <c r="A118" s="154" t="s">
        <v>1008</v>
      </c>
      <c r="B118" s="155" t="s">
        <v>2255</v>
      </c>
      <c r="C118" s="156">
        <v>3.11</v>
      </c>
      <c r="D118" s="161">
        <v>5.9672470000000004</v>
      </c>
      <c r="E118" s="161">
        <v>-5.7661150000000001</v>
      </c>
      <c r="F118" s="152" t="b">
        <f>IF(ISBLANK(FarmUnit[[#This Row],[1. Identifiant interne d’exploitation agricole*]]),"",IF(ISERROR(MATCH(FarmUnit[[#This Row],[1. Identifiant interne d’exploitation agricole*]],GroupMember[1. Identifiant interne d’exploitation agricole*],0)),FALSE,TRUE))</f>
        <v>1</v>
      </c>
      <c r="G118" s="157">
        <f t="shared" si="5"/>
        <v>5.9672470000000004</v>
      </c>
      <c r="H118" s="157">
        <f t="shared" si="6"/>
        <v>-5.7661150000000001</v>
      </c>
      <c r="I118" s="158" t="str">
        <f t="array" ref="I118">IF(ISBLANK(C118),"",IF(C118=MAX(IF(FarmUnit[1. Identifiant interne d’exploitation agricole*]=A118,FarmUnit[3. Superficie de l’unité agricole (ha)*])),"!","-"))</f>
        <v>!</v>
      </c>
      <c r="J118" s="153" t="str">
        <f>IFERROR(CONCATENATE(VLOOKUP(A118,GM_Table,12,FALSE)," ",(VLOOKUP(A118,GM_Table,13,FALSE))),"")</f>
        <v/>
      </c>
    </row>
    <row r="119" spans="1:10" ht="13.5" customHeight="1" x14ac:dyDescent="0.25">
      <c r="A119" s="154" t="s">
        <v>1011</v>
      </c>
      <c r="B119" s="155" t="s">
        <v>2256</v>
      </c>
      <c r="C119" s="156">
        <v>2.66</v>
      </c>
      <c r="D119" s="161">
        <v>5.9753509999999999</v>
      </c>
      <c r="E119" s="161">
        <v>-5.7589100000000002</v>
      </c>
      <c r="F119" s="152" t="b">
        <f>IF(ISBLANK(FarmUnit[[#This Row],[1. Identifiant interne d’exploitation agricole*]]),"",IF(ISERROR(MATCH(FarmUnit[[#This Row],[1. Identifiant interne d’exploitation agricole*]],GroupMember[1. Identifiant interne d’exploitation agricole*],0)),FALSE,TRUE))</f>
        <v>1</v>
      </c>
      <c r="G119" s="157">
        <f t="shared" si="5"/>
        <v>5.9753509999999999</v>
      </c>
      <c r="H119" s="157">
        <f t="shared" si="6"/>
        <v>-5.7589100000000002</v>
      </c>
      <c r="I119" s="158" t="str">
        <f t="array" ref="I119">IF(ISBLANK(C119),"",IF(C119=MAX(IF(FarmUnit[1. Identifiant interne d’exploitation agricole*]=A119,FarmUnit[3. Superficie de l’unité agricole (ha)*])),"!","-"))</f>
        <v>-</v>
      </c>
      <c r="J119" s="153" t="str">
        <f>IFERROR(CONCATENATE(VLOOKUP(A119,GM_Table,12,FALSE)," ",(VLOOKUP(A119,GM_Table,13,FALSE))),"")</f>
        <v/>
      </c>
    </row>
    <row r="120" spans="1:10" ht="13.5" customHeight="1" x14ac:dyDescent="0.25">
      <c r="A120" s="154" t="s">
        <v>1011</v>
      </c>
      <c r="B120" s="155" t="s">
        <v>2257</v>
      </c>
      <c r="C120" s="156">
        <v>2.69</v>
      </c>
      <c r="D120" s="161">
        <v>5.9768059999999998</v>
      </c>
      <c r="E120" s="161">
        <v>-5.7490139999999998</v>
      </c>
      <c r="F120" s="152" t="b">
        <f>IF(ISBLANK(FarmUnit[[#This Row],[1. Identifiant interne d’exploitation agricole*]]),"",IF(ISERROR(MATCH(FarmUnit[[#This Row],[1. Identifiant interne d’exploitation agricole*]],GroupMember[1. Identifiant interne d’exploitation agricole*],0)),FALSE,TRUE))</f>
        <v>1</v>
      </c>
      <c r="G120" s="157">
        <f t="shared" si="5"/>
        <v>5.9768059999999998</v>
      </c>
      <c r="H120" s="157">
        <f t="shared" si="6"/>
        <v>-5.7490139999999998</v>
      </c>
      <c r="I120" s="158" t="str">
        <f t="array" ref="I120">IF(ISBLANK(C120),"",IF(C120=MAX(IF(FarmUnit[1. Identifiant interne d’exploitation agricole*]=A120,FarmUnit[3. Superficie de l’unité agricole (ha)*])),"!","-"))</f>
        <v>!</v>
      </c>
      <c r="J120" s="153" t="str">
        <f>IFERROR(CONCATENATE(VLOOKUP(A120,GM_Table,12,FALSE)," ",(VLOOKUP(A120,GM_Table,13,FALSE))),"")</f>
        <v/>
      </c>
    </row>
    <row r="121" spans="1:10" ht="13.5" customHeight="1" x14ac:dyDescent="0.25">
      <c r="A121" s="154" t="s">
        <v>1015</v>
      </c>
      <c r="B121" s="155" t="s">
        <v>1015</v>
      </c>
      <c r="C121" s="156">
        <v>4.17</v>
      </c>
      <c r="D121" s="161">
        <v>5.9734249999999998</v>
      </c>
      <c r="E121" s="161">
        <v>-5.740977</v>
      </c>
      <c r="F121" s="152" t="b">
        <f>IF(ISBLANK(FarmUnit[[#This Row],[1. Identifiant interne d’exploitation agricole*]]),"",IF(ISERROR(MATCH(FarmUnit[[#This Row],[1. Identifiant interne d’exploitation agricole*]],GroupMember[1. Identifiant interne d’exploitation agricole*],0)),FALSE,TRUE))</f>
        <v>1</v>
      </c>
      <c r="G121" s="157">
        <f t="shared" si="5"/>
        <v>5.9734249999999998</v>
      </c>
      <c r="H121" s="157">
        <f t="shared" si="6"/>
        <v>-5.740977</v>
      </c>
      <c r="I121" s="158" t="str">
        <f t="array" ref="I121">IF(ISBLANK(C121),"",IF(C121=MAX(IF(FarmUnit[1. Identifiant interne d’exploitation agricole*]=A121,FarmUnit[3. Superficie de l’unité agricole (ha)*])),"!","-"))</f>
        <v>!</v>
      </c>
      <c r="J121" s="153" t="str">
        <f>IFERROR(CONCATENATE(VLOOKUP(A121,GM_Table,12,FALSE)," ",(VLOOKUP(A121,GM_Table,13,FALSE))),"")</f>
        <v/>
      </c>
    </row>
    <row r="122" spans="1:10" ht="13.5" customHeight="1" x14ac:dyDescent="0.25">
      <c r="A122" s="154" t="s">
        <v>1018</v>
      </c>
      <c r="B122" s="155" t="s">
        <v>1018</v>
      </c>
      <c r="C122" s="156">
        <v>4.66</v>
      </c>
      <c r="D122" s="161">
        <v>6.0037209999999996</v>
      </c>
      <c r="E122" s="161">
        <v>-5.7349629999999996</v>
      </c>
      <c r="F122" s="152" t="b">
        <f>IF(ISBLANK(FarmUnit[[#This Row],[1. Identifiant interne d’exploitation agricole*]]),"",IF(ISERROR(MATCH(FarmUnit[[#This Row],[1. Identifiant interne d’exploitation agricole*]],GroupMember[1. Identifiant interne d’exploitation agricole*],0)),FALSE,TRUE))</f>
        <v>1</v>
      </c>
      <c r="G122" s="157">
        <f t="shared" si="5"/>
        <v>6.0037209999999996</v>
      </c>
      <c r="H122" s="157">
        <f t="shared" si="6"/>
        <v>-5.7349629999999996</v>
      </c>
      <c r="I122" s="158" t="str">
        <f t="array" ref="I122">IF(ISBLANK(C122),"",IF(C122=MAX(IF(FarmUnit[1. Identifiant interne d’exploitation agricole*]=A122,FarmUnit[3. Superficie de l’unité agricole (ha)*])),"!","-"))</f>
        <v>!</v>
      </c>
      <c r="J122" s="153" t="str">
        <f>IFERROR(CONCATENATE(VLOOKUP(A122,GM_Table,12,FALSE)," ",(VLOOKUP(A122,GM_Table,13,FALSE))),"")</f>
        <v/>
      </c>
    </row>
    <row r="123" spans="1:10" ht="13.5" customHeight="1" x14ac:dyDescent="0.25">
      <c r="A123" s="154" t="s">
        <v>1022</v>
      </c>
      <c r="B123" s="155" t="s">
        <v>1022</v>
      </c>
      <c r="C123" s="156">
        <v>3.4</v>
      </c>
      <c r="D123" s="161">
        <v>5.9872920000000001</v>
      </c>
      <c r="E123" s="161">
        <v>-5.7469330000000003</v>
      </c>
      <c r="F123" s="152" t="b">
        <f>IF(ISBLANK(FarmUnit[[#This Row],[1. Identifiant interne d’exploitation agricole*]]),"",IF(ISERROR(MATCH(FarmUnit[[#This Row],[1. Identifiant interne d’exploitation agricole*]],GroupMember[1. Identifiant interne d’exploitation agricole*],0)),FALSE,TRUE))</f>
        <v>1</v>
      </c>
      <c r="G123" s="157">
        <f t="shared" si="5"/>
        <v>5.9872920000000001</v>
      </c>
      <c r="H123" s="157">
        <f t="shared" si="6"/>
        <v>-5.7469330000000003</v>
      </c>
      <c r="I123" s="158" t="str">
        <f t="array" ref="I123">IF(ISBLANK(C123),"",IF(C123=MAX(IF(FarmUnit[1. Identifiant interne d’exploitation agricole*]=A123,FarmUnit[3. Superficie de l’unité agricole (ha)*])),"!","-"))</f>
        <v>!</v>
      </c>
      <c r="J123" s="153" t="str">
        <f>IFERROR(CONCATENATE(VLOOKUP(A123,GM_Table,12,FALSE)," ",(VLOOKUP(A123,GM_Table,13,FALSE))),"")</f>
        <v/>
      </c>
    </row>
    <row r="124" spans="1:10" ht="13.5" customHeight="1" x14ac:dyDescent="0.25">
      <c r="A124" s="154" t="s">
        <v>1026</v>
      </c>
      <c r="B124" s="155" t="s">
        <v>1026</v>
      </c>
      <c r="C124" s="156">
        <v>3.73</v>
      </c>
      <c r="D124" s="161">
        <v>5.9754449999999997</v>
      </c>
      <c r="E124" s="161">
        <v>-5.7536120000000004</v>
      </c>
      <c r="F124" s="152" t="b">
        <f>IF(ISBLANK(FarmUnit[[#This Row],[1. Identifiant interne d’exploitation agricole*]]),"",IF(ISERROR(MATCH(FarmUnit[[#This Row],[1. Identifiant interne d’exploitation agricole*]],GroupMember[1. Identifiant interne d’exploitation agricole*],0)),FALSE,TRUE))</f>
        <v>1</v>
      </c>
      <c r="G124" s="157">
        <f t="shared" si="5"/>
        <v>5.9754449999999997</v>
      </c>
      <c r="H124" s="157">
        <f t="shared" si="6"/>
        <v>-5.7536120000000004</v>
      </c>
      <c r="I124" s="158" t="str">
        <f t="array" ref="I124">IF(ISBLANK(C124),"",IF(C124=MAX(IF(FarmUnit[1. Identifiant interne d’exploitation agricole*]=A124,FarmUnit[3. Superficie de l’unité agricole (ha)*])),"!","-"))</f>
        <v>!</v>
      </c>
      <c r="J124" s="153" t="str">
        <f>IFERROR(CONCATENATE(VLOOKUP(A124,GM_Table,12,FALSE)," ",(VLOOKUP(A124,GM_Table,13,FALSE))),"")</f>
        <v/>
      </c>
    </row>
    <row r="125" spans="1:10" ht="13.5" customHeight="1" x14ac:dyDescent="0.25">
      <c r="A125" s="154" t="s">
        <v>1030</v>
      </c>
      <c r="B125" s="155" t="s">
        <v>2258</v>
      </c>
      <c r="C125" s="156">
        <v>2.19</v>
      </c>
      <c r="D125" s="161">
        <v>5.977322</v>
      </c>
      <c r="E125" s="161">
        <v>-5.6756880000000001</v>
      </c>
      <c r="F125" s="152" t="b">
        <f>IF(ISBLANK(FarmUnit[[#This Row],[1. Identifiant interne d’exploitation agricole*]]),"",IF(ISERROR(MATCH(FarmUnit[[#This Row],[1. Identifiant interne d’exploitation agricole*]],GroupMember[1. Identifiant interne d’exploitation agricole*],0)),FALSE,TRUE))</f>
        <v>1</v>
      </c>
      <c r="G125" s="157">
        <f t="shared" si="5"/>
        <v>5.977322</v>
      </c>
      <c r="H125" s="157">
        <f t="shared" si="6"/>
        <v>-5.6756880000000001</v>
      </c>
      <c r="I125" s="158" t="str">
        <f t="array" ref="I125">IF(ISBLANK(C125),"",IF(C125=MAX(IF(FarmUnit[1. Identifiant interne d’exploitation agricole*]=A125,FarmUnit[3. Superficie de l’unité agricole (ha)*])),"!","-"))</f>
        <v>!</v>
      </c>
      <c r="J125" s="153" t="str">
        <f>IFERROR(CONCATENATE(VLOOKUP(A125,GM_Table,12,FALSE)," ",(VLOOKUP(A125,GM_Table,13,FALSE))),"")</f>
        <v/>
      </c>
    </row>
    <row r="126" spans="1:10" ht="13.5" customHeight="1" x14ac:dyDescent="0.25">
      <c r="A126" s="154" t="s">
        <v>1030</v>
      </c>
      <c r="B126" s="155" t="s">
        <v>2259</v>
      </c>
      <c r="C126" s="156">
        <v>1.87</v>
      </c>
      <c r="D126" s="161">
        <v>5.9884399999999998</v>
      </c>
      <c r="E126" s="161">
        <v>-5.7090310000000004</v>
      </c>
      <c r="F126" s="152" t="b">
        <f>IF(ISBLANK(FarmUnit[[#This Row],[1. Identifiant interne d’exploitation agricole*]]),"",IF(ISERROR(MATCH(FarmUnit[[#This Row],[1. Identifiant interne d’exploitation agricole*]],GroupMember[1. Identifiant interne d’exploitation agricole*],0)),FALSE,TRUE))</f>
        <v>1</v>
      </c>
      <c r="G126" s="157">
        <f t="shared" si="5"/>
        <v>5.9884399999999998</v>
      </c>
      <c r="H126" s="157">
        <f t="shared" si="6"/>
        <v>-5.7090310000000004</v>
      </c>
      <c r="I126" s="158" t="str">
        <f t="array" ref="I126">IF(ISBLANK(C126),"",IF(C126=MAX(IF(FarmUnit[1. Identifiant interne d’exploitation agricole*]=A126,FarmUnit[3. Superficie de l’unité agricole (ha)*])),"!","-"))</f>
        <v>-</v>
      </c>
      <c r="J126" s="153" t="str">
        <f>IFERROR(CONCATENATE(VLOOKUP(A126,GM_Table,12,FALSE)," ",(VLOOKUP(A126,GM_Table,13,FALSE))),"")</f>
        <v/>
      </c>
    </row>
    <row r="127" spans="1:10" ht="13.5" customHeight="1" x14ac:dyDescent="0.25">
      <c r="A127" s="154" t="s">
        <v>1030</v>
      </c>
      <c r="B127" s="155" t="s">
        <v>2260</v>
      </c>
      <c r="C127" s="156">
        <v>1.49</v>
      </c>
      <c r="D127" s="161">
        <v>5.9908669999999997</v>
      </c>
      <c r="E127" s="161">
        <v>-5.7128759999999996</v>
      </c>
      <c r="F127" s="152" t="b">
        <f>IF(ISBLANK(FarmUnit[[#This Row],[1. Identifiant interne d’exploitation agricole*]]),"",IF(ISERROR(MATCH(FarmUnit[[#This Row],[1. Identifiant interne d’exploitation agricole*]],GroupMember[1. Identifiant interne d’exploitation agricole*],0)),FALSE,TRUE))</f>
        <v>1</v>
      </c>
      <c r="G127" s="157">
        <f t="shared" si="5"/>
        <v>5.9908669999999997</v>
      </c>
      <c r="H127" s="157">
        <f t="shared" si="6"/>
        <v>-5.7128759999999996</v>
      </c>
      <c r="I127" s="158" t="str">
        <f t="array" ref="I127">IF(ISBLANK(C127),"",IF(C127=MAX(IF(FarmUnit[1. Identifiant interne d’exploitation agricole*]=A127,FarmUnit[3. Superficie de l’unité agricole (ha)*])),"!","-"))</f>
        <v>-</v>
      </c>
      <c r="J127" s="153" t="str">
        <f>IFERROR(CONCATENATE(VLOOKUP(A127,GM_Table,12,FALSE)," ",(VLOOKUP(A127,GM_Table,13,FALSE))),"")</f>
        <v/>
      </c>
    </row>
    <row r="128" spans="1:10" ht="13.5" customHeight="1" x14ac:dyDescent="0.25">
      <c r="A128" s="154" t="s">
        <v>1035</v>
      </c>
      <c r="B128" s="155" t="s">
        <v>2261</v>
      </c>
      <c r="C128" s="156">
        <v>1.57</v>
      </c>
      <c r="D128" s="161">
        <v>5.9871730000000003</v>
      </c>
      <c r="E128" s="161">
        <v>-5.762588</v>
      </c>
      <c r="F128" s="152" t="b">
        <f>IF(ISBLANK(FarmUnit[[#This Row],[1. Identifiant interne d’exploitation agricole*]]),"",IF(ISERROR(MATCH(FarmUnit[[#This Row],[1. Identifiant interne d’exploitation agricole*]],GroupMember[1. Identifiant interne d’exploitation agricole*],0)),FALSE,TRUE))</f>
        <v>1</v>
      </c>
      <c r="G128" s="157">
        <f t="shared" si="5"/>
        <v>5.9871730000000003</v>
      </c>
      <c r="H128" s="157">
        <f t="shared" si="6"/>
        <v>-5.762588</v>
      </c>
      <c r="I128" s="158" t="str">
        <f t="array" ref="I128">IF(ISBLANK(C128),"",IF(C128=MAX(IF(FarmUnit[1. Identifiant interne d’exploitation agricole*]=A128,FarmUnit[3. Superficie de l’unité agricole (ha)*])),"!","-"))</f>
        <v>-</v>
      </c>
      <c r="J128" s="153" t="str">
        <f>IFERROR(CONCATENATE(VLOOKUP(A128,GM_Table,12,FALSE)," ",(VLOOKUP(A128,GM_Table,13,FALSE))),"")</f>
        <v/>
      </c>
    </row>
    <row r="129" spans="1:10" ht="13.5" customHeight="1" x14ac:dyDescent="0.25">
      <c r="A129" s="154" t="s">
        <v>1035</v>
      </c>
      <c r="B129" s="155" t="s">
        <v>2262</v>
      </c>
      <c r="C129" s="156">
        <v>1.21</v>
      </c>
      <c r="D129" s="161">
        <v>5.9869139999999996</v>
      </c>
      <c r="E129" s="161">
        <v>-5.7620060000000004</v>
      </c>
      <c r="F129" s="152" t="b">
        <f>IF(ISBLANK(FarmUnit[[#This Row],[1. Identifiant interne d’exploitation agricole*]]),"",IF(ISERROR(MATCH(FarmUnit[[#This Row],[1. Identifiant interne d’exploitation agricole*]],GroupMember[1. Identifiant interne d’exploitation agricole*],0)),FALSE,TRUE))</f>
        <v>1</v>
      </c>
      <c r="G129" s="157">
        <f t="shared" si="5"/>
        <v>5.9869139999999996</v>
      </c>
      <c r="H129" s="157">
        <f t="shared" si="6"/>
        <v>-5.7620060000000004</v>
      </c>
      <c r="I129" s="158" t="str">
        <f t="array" ref="I129">IF(ISBLANK(C129),"",IF(C129=MAX(IF(FarmUnit[1. Identifiant interne d’exploitation agricole*]=A129,FarmUnit[3. Superficie de l’unité agricole (ha)*])),"!","-"))</f>
        <v>-</v>
      </c>
      <c r="J129" s="153" t="str">
        <f>IFERROR(CONCATENATE(VLOOKUP(A129,GM_Table,12,FALSE)," ",(VLOOKUP(A129,GM_Table,13,FALSE))),"")</f>
        <v/>
      </c>
    </row>
    <row r="130" spans="1:10" ht="13.5" customHeight="1" x14ac:dyDescent="0.25">
      <c r="A130" s="154" t="s">
        <v>1035</v>
      </c>
      <c r="B130" s="155" t="s">
        <v>2263</v>
      </c>
      <c r="C130" s="156">
        <v>1.94</v>
      </c>
      <c r="D130" s="161">
        <v>5.9868100000000002</v>
      </c>
      <c r="E130" s="161">
        <v>-5.7613139999999996</v>
      </c>
      <c r="F130" s="152" t="b">
        <f>IF(ISBLANK(FarmUnit[[#This Row],[1. Identifiant interne d’exploitation agricole*]]),"",IF(ISERROR(MATCH(FarmUnit[[#This Row],[1. Identifiant interne d’exploitation agricole*]],GroupMember[1. Identifiant interne d’exploitation agricole*],0)),FALSE,TRUE))</f>
        <v>1</v>
      </c>
      <c r="G130" s="157">
        <f t="shared" si="5"/>
        <v>5.9868100000000002</v>
      </c>
      <c r="H130" s="157">
        <f t="shared" si="6"/>
        <v>-5.7613139999999996</v>
      </c>
      <c r="I130" s="158" t="str">
        <f t="array" ref="I130">IF(ISBLANK(C130),"",IF(C130=MAX(IF(FarmUnit[1. Identifiant interne d’exploitation agricole*]=A130,FarmUnit[3. Superficie de l’unité agricole (ha)*])),"!","-"))</f>
        <v>!</v>
      </c>
      <c r="J130" s="153" t="str">
        <f>IFERROR(CONCATENATE(VLOOKUP(A130,GM_Table,12,FALSE)," ",(VLOOKUP(A130,GM_Table,13,FALSE))),"")</f>
        <v/>
      </c>
    </row>
    <row r="131" spans="1:10" ht="13.5" customHeight="1" x14ac:dyDescent="0.25">
      <c r="A131" s="154" t="s">
        <v>1039</v>
      </c>
      <c r="B131" s="155" t="s">
        <v>1039</v>
      </c>
      <c r="C131" s="156">
        <v>5.4</v>
      </c>
      <c r="D131" s="161">
        <v>5.9691409999999996</v>
      </c>
      <c r="E131" s="161">
        <v>-5.7755510000000001</v>
      </c>
      <c r="F131" s="152" t="b">
        <f>IF(ISBLANK(FarmUnit[[#This Row],[1. Identifiant interne d’exploitation agricole*]]),"",IF(ISERROR(MATCH(FarmUnit[[#This Row],[1. Identifiant interne d’exploitation agricole*]],GroupMember[1. Identifiant interne d’exploitation agricole*],0)),FALSE,TRUE))</f>
        <v>1</v>
      </c>
      <c r="G131" s="157">
        <f t="shared" si="5"/>
        <v>5.9691409999999996</v>
      </c>
      <c r="H131" s="157">
        <f t="shared" si="6"/>
        <v>-5.7755510000000001</v>
      </c>
      <c r="I131" s="158" t="str">
        <f t="array" ref="I131">IF(ISBLANK(C131),"",IF(C131=MAX(IF(FarmUnit[1. Identifiant interne d’exploitation agricole*]=A131,FarmUnit[3. Superficie de l’unité agricole (ha)*])),"!","-"))</f>
        <v>!</v>
      </c>
      <c r="J131" s="153" t="str">
        <f>IFERROR(CONCATENATE(VLOOKUP(A131,GM_Table,12,FALSE)," ",(VLOOKUP(A131,GM_Table,13,FALSE))),"")</f>
        <v/>
      </c>
    </row>
    <row r="132" spans="1:10" ht="13.5" customHeight="1" x14ac:dyDescent="0.25">
      <c r="A132" s="154" t="s">
        <v>1042</v>
      </c>
      <c r="B132" s="155" t="s">
        <v>1042</v>
      </c>
      <c r="C132" s="156">
        <v>4.3600000000000003</v>
      </c>
      <c r="D132" s="161">
        <v>5.9701620000000002</v>
      </c>
      <c r="E132" s="161">
        <v>-5.7696880000000004</v>
      </c>
      <c r="F132" s="152" t="b">
        <f>IF(ISBLANK(FarmUnit[[#This Row],[1. Identifiant interne d’exploitation agricole*]]),"",IF(ISERROR(MATCH(FarmUnit[[#This Row],[1. Identifiant interne d’exploitation agricole*]],GroupMember[1. Identifiant interne d’exploitation agricole*],0)),FALSE,TRUE))</f>
        <v>1</v>
      </c>
      <c r="G132" s="157">
        <f t="shared" si="5"/>
        <v>5.9701620000000002</v>
      </c>
      <c r="H132" s="157">
        <f t="shared" si="6"/>
        <v>-5.7696880000000004</v>
      </c>
      <c r="I132" s="158" t="str">
        <f t="array" ref="I132">IF(ISBLANK(C132),"",IF(C132=MAX(IF(FarmUnit[1. Identifiant interne d’exploitation agricole*]=A132,FarmUnit[3. Superficie de l’unité agricole (ha)*])),"!","-"))</f>
        <v>!</v>
      </c>
      <c r="J132" s="153" t="str">
        <f>IFERROR(CONCATENATE(VLOOKUP(A132,GM_Table,12,FALSE)," ",(VLOOKUP(A132,GM_Table,13,FALSE))),"")</f>
        <v/>
      </c>
    </row>
    <row r="133" spans="1:10" ht="13.5" customHeight="1" x14ac:dyDescent="0.25">
      <c r="A133" s="154" t="s">
        <v>1044</v>
      </c>
      <c r="B133" s="155" t="s">
        <v>1044</v>
      </c>
      <c r="C133" s="156">
        <v>5.0540000000000003</v>
      </c>
      <c r="D133" s="161">
        <v>6.0104639999999998</v>
      </c>
      <c r="E133" s="161">
        <v>-5.7597630000000004</v>
      </c>
      <c r="F133" s="152" t="b">
        <f>IF(ISBLANK(FarmUnit[[#This Row],[1. Identifiant interne d’exploitation agricole*]]),"",IF(ISERROR(MATCH(FarmUnit[[#This Row],[1. Identifiant interne d’exploitation agricole*]],GroupMember[1. Identifiant interne d’exploitation agricole*],0)),FALSE,TRUE))</f>
        <v>1</v>
      </c>
      <c r="G133" s="157">
        <f t="shared" si="5"/>
        <v>6.0104639999999998</v>
      </c>
      <c r="H133" s="157">
        <f t="shared" si="6"/>
        <v>-5.7597630000000004</v>
      </c>
      <c r="I133" s="158" t="str">
        <f t="array" ref="I133">IF(ISBLANK(C133),"",IF(C133=MAX(IF(FarmUnit[1. Identifiant interne d’exploitation agricole*]=A133,FarmUnit[3. Superficie de l’unité agricole (ha)*])),"!","-"))</f>
        <v>!</v>
      </c>
      <c r="J133" s="153" t="str">
        <f>IFERROR(CONCATENATE(VLOOKUP(A133,GM_Table,12,FALSE)," ",(VLOOKUP(A133,GM_Table,13,FALSE))),"")</f>
        <v/>
      </c>
    </row>
    <row r="134" spans="1:10" ht="13.5" customHeight="1" x14ac:dyDescent="0.25">
      <c r="A134" s="154" t="s">
        <v>1047</v>
      </c>
      <c r="B134" s="155" t="s">
        <v>2264</v>
      </c>
      <c r="C134" s="156">
        <v>2.94</v>
      </c>
      <c r="D134" s="161">
        <v>6.0015939999999999</v>
      </c>
      <c r="E134" s="161">
        <v>-5.7174319999999996</v>
      </c>
      <c r="F134" s="152" t="b">
        <f>IF(ISBLANK(FarmUnit[[#This Row],[1. Identifiant interne d’exploitation agricole*]]),"",IF(ISERROR(MATCH(FarmUnit[[#This Row],[1. Identifiant interne d’exploitation agricole*]],GroupMember[1. Identifiant interne d’exploitation agricole*],0)),FALSE,TRUE))</f>
        <v>1</v>
      </c>
      <c r="G134" s="157">
        <f t="shared" si="5"/>
        <v>6.0015939999999999</v>
      </c>
      <c r="H134" s="157">
        <f t="shared" si="6"/>
        <v>-5.7174319999999996</v>
      </c>
      <c r="I134" s="158" t="str">
        <f t="array" ref="I134">IF(ISBLANK(C134),"",IF(C134=MAX(IF(FarmUnit[1. Identifiant interne d’exploitation agricole*]=A134,FarmUnit[3. Superficie de l’unité agricole (ha)*])),"!","-"))</f>
        <v>!</v>
      </c>
      <c r="J134" s="153" t="str">
        <f>IFERROR(CONCATENATE(VLOOKUP(A134,GM_Table,12,FALSE)," ",(VLOOKUP(A134,GM_Table,13,FALSE))),"")</f>
        <v/>
      </c>
    </row>
    <row r="135" spans="1:10" ht="13.5" customHeight="1" x14ac:dyDescent="0.25">
      <c r="A135" s="154" t="s">
        <v>1047</v>
      </c>
      <c r="B135" s="155" t="s">
        <v>2265</v>
      </c>
      <c r="C135" s="156">
        <v>2.12</v>
      </c>
      <c r="D135" s="161">
        <v>5.9979639999999996</v>
      </c>
      <c r="E135" s="161">
        <v>-5.7171620000000001</v>
      </c>
      <c r="F135" s="152" t="b">
        <f>IF(ISBLANK(FarmUnit[[#This Row],[1. Identifiant interne d’exploitation agricole*]]),"",IF(ISERROR(MATCH(FarmUnit[[#This Row],[1. Identifiant interne d’exploitation agricole*]],GroupMember[1. Identifiant interne d’exploitation agricole*],0)),FALSE,TRUE))</f>
        <v>1</v>
      </c>
      <c r="G135" s="157">
        <f t="shared" si="5"/>
        <v>5.9979639999999996</v>
      </c>
      <c r="H135" s="157">
        <f t="shared" si="6"/>
        <v>-5.7171620000000001</v>
      </c>
      <c r="I135" s="158" t="str">
        <f t="array" ref="I135">IF(ISBLANK(C135),"",IF(C135=MAX(IF(FarmUnit[1. Identifiant interne d’exploitation agricole*]=A135,FarmUnit[3. Superficie de l’unité agricole (ha)*])),"!","-"))</f>
        <v>-</v>
      </c>
      <c r="J135" s="153" t="str">
        <f>IFERROR(CONCATENATE(VLOOKUP(A135,GM_Table,12,FALSE)," ",(VLOOKUP(A135,GM_Table,13,FALSE))),"")</f>
        <v/>
      </c>
    </row>
    <row r="136" spans="1:10" ht="13.5" customHeight="1" x14ac:dyDescent="0.25">
      <c r="A136" s="154" t="s">
        <v>1051</v>
      </c>
      <c r="B136" s="155" t="s">
        <v>1051</v>
      </c>
      <c r="C136" s="156">
        <v>4.0019999999999998</v>
      </c>
      <c r="D136" s="161">
        <v>5.9969479999999997</v>
      </c>
      <c r="E136" s="161">
        <v>-5.7090519999999998</v>
      </c>
      <c r="F136" s="152" t="b">
        <f>IF(ISBLANK(FarmUnit[[#This Row],[1. Identifiant interne d’exploitation agricole*]]),"",IF(ISERROR(MATCH(FarmUnit[[#This Row],[1. Identifiant interne d’exploitation agricole*]],GroupMember[1. Identifiant interne d’exploitation agricole*],0)),FALSE,TRUE))</f>
        <v>1</v>
      </c>
      <c r="G136" s="157">
        <f t="shared" si="5"/>
        <v>5.9969479999999997</v>
      </c>
      <c r="H136" s="157">
        <f t="shared" si="6"/>
        <v>-5.7090519999999998</v>
      </c>
      <c r="I136" s="158" t="str">
        <f t="array" ref="I136">IF(ISBLANK(C136),"",IF(C136=MAX(IF(FarmUnit[1. Identifiant interne d’exploitation agricole*]=A136,FarmUnit[3. Superficie de l’unité agricole (ha)*])),"!","-"))</f>
        <v>!</v>
      </c>
      <c r="J136" s="153" t="str">
        <f>IFERROR(CONCATENATE(VLOOKUP(A136,GM_Table,12,FALSE)," ",(VLOOKUP(A136,GM_Table,13,FALSE))),"")</f>
        <v/>
      </c>
    </row>
    <row r="137" spans="1:10" ht="13.5" customHeight="1" x14ac:dyDescent="0.25">
      <c r="A137" s="154" t="s">
        <v>1056</v>
      </c>
      <c r="B137" s="155" t="s">
        <v>1056</v>
      </c>
      <c r="C137" s="156">
        <v>4.4399999999999995</v>
      </c>
      <c r="D137" s="161">
        <v>6.0215709999999998</v>
      </c>
      <c r="E137" s="161">
        <v>-5.7162290000000002</v>
      </c>
      <c r="F137" s="152" t="b">
        <f>IF(ISBLANK(FarmUnit[[#This Row],[1. Identifiant interne d’exploitation agricole*]]),"",IF(ISERROR(MATCH(FarmUnit[[#This Row],[1. Identifiant interne d’exploitation agricole*]],GroupMember[1. Identifiant interne d’exploitation agricole*],0)),FALSE,TRUE))</f>
        <v>1</v>
      </c>
      <c r="G137" s="157">
        <f t="shared" si="5"/>
        <v>6.0215709999999998</v>
      </c>
      <c r="H137" s="157">
        <f t="shared" si="6"/>
        <v>-5.7162290000000002</v>
      </c>
      <c r="I137" s="158" t="str">
        <f t="array" ref="I137">IF(ISBLANK(C137),"",IF(C137=MAX(IF(FarmUnit[1. Identifiant interne d’exploitation agricole*]=A137,FarmUnit[3. Superficie de l’unité agricole (ha)*])),"!","-"))</f>
        <v>!</v>
      </c>
      <c r="J137" s="153" t="str">
        <f>IFERROR(CONCATENATE(VLOOKUP(A137,GM_Table,12,FALSE)," ",(VLOOKUP(A137,GM_Table,13,FALSE))),"")</f>
        <v/>
      </c>
    </row>
    <row r="138" spans="1:10" ht="13.5" customHeight="1" x14ac:dyDescent="0.25">
      <c r="A138" s="154" t="s">
        <v>1059</v>
      </c>
      <c r="B138" s="155" t="s">
        <v>1059</v>
      </c>
      <c r="C138" s="156">
        <v>6.55</v>
      </c>
      <c r="D138" s="161">
        <v>6.0006130000000004</v>
      </c>
      <c r="E138" s="161">
        <v>-5.7184590000000002</v>
      </c>
      <c r="F138" s="152" t="b">
        <f>IF(ISBLANK(FarmUnit[[#This Row],[1. Identifiant interne d’exploitation agricole*]]),"",IF(ISERROR(MATCH(FarmUnit[[#This Row],[1. Identifiant interne d’exploitation agricole*]],GroupMember[1. Identifiant interne d’exploitation agricole*],0)),FALSE,TRUE))</f>
        <v>1</v>
      </c>
      <c r="G138" s="157">
        <f t="shared" si="5"/>
        <v>6.0006130000000004</v>
      </c>
      <c r="H138" s="157">
        <f t="shared" si="6"/>
        <v>-5.7184590000000002</v>
      </c>
      <c r="I138" s="158" t="str">
        <f t="array" ref="I138">IF(ISBLANK(C138),"",IF(C138=MAX(IF(FarmUnit[1. Identifiant interne d’exploitation agricole*]=A138,FarmUnit[3. Superficie de l’unité agricole (ha)*])),"!","-"))</f>
        <v>!</v>
      </c>
      <c r="J138" s="153" t="str">
        <f>IFERROR(CONCATENATE(VLOOKUP(A138,GM_Table,12,FALSE)," ",(VLOOKUP(A138,GM_Table,13,FALSE))),"")</f>
        <v/>
      </c>
    </row>
    <row r="139" spans="1:10" ht="13.5" customHeight="1" x14ac:dyDescent="0.25">
      <c r="A139" s="154" t="s">
        <v>1062</v>
      </c>
      <c r="B139" s="155" t="s">
        <v>2266</v>
      </c>
      <c r="C139" s="156">
        <v>2.081</v>
      </c>
      <c r="D139" s="161">
        <v>5.9708259999999997</v>
      </c>
      <c r="E139" s="161">
        <v>-5.7659570000000002</v>
      </c>
      <c r="F139" s="152" t="b">
        <f>IF(ISBLANK(FarmUnit[[#This Row],[1. Identifiant interne d’exploitation agricole*]]),"",IF(ISERROR(MATCH(FarmUnit[[#This Row],[1. Identifiant interne d’exploitation agricole*]],GroupMember[1. Identifiant interne d’exploitation agricole*],0)),FALSE,TRUE))</f>
        <v>1</v>
      </c>
      <c r="G139" s="157">
        <f t="shared" si="5"/>
        <v>5.9708259999999997</v>
      </c>
      <c r="H139" s="157">
        <f t="shared" si="6"/>
        <v>-5.7659570000000002</v>
      </c>
      <c r="I139" s="158" t="str">
        <f t="array" ref="I139">IF(ISBLANK(C139),"",IF(C139=MAX(IF(FarmUnit[1. Identifiant interne d’exploitation agricole*]=A139,FarmUnit[3. Superficie de l’unité agricole (ha)*])),"!","-"))</f>
        <v>-</v>
      </c>
      <c r="J139" s="153" t="str">
        <f>IFERROR(CONCATENATE(VLOOKUP(A139,GM_Table,12,FALSE)," ",(VLOOKUP(A139,GM_Table,13,FALSE))),"")</f>
        <v/>
      </c>
    </row>
    <row r="140" spans="1:10" ht="13.5" customHeight="1" x14ac:dyDescent="0.25">
      <c r="A140" s="154" t="s">
        <v>1062</v>
      </c>
      <c r="B140" s="155" t="s">
        <v>2267</v>
      </c>
      <c r="C140" s="156">
        <v>3.34</v>
      </c>
      <c r="D140" s="161">
        <v>5.9730990000000004</v>
      </c>
      <c r="E140" s="161">
        <v>-5.7458070000000001</v>
      </c>
      <c r="F140" s="152" t="b">
        <f>IF(ISBLANK(FarmUnit[[#This Row],[1. Identifiant interne d’exploitation agricole*]]),"",IF(ISERROR(MATCH(FarmUnit[[#This Row],[1. Identifiant interne d’exploitation agricole*]],GroupMember[1. Identifiant interne d’exploitation agricole*],0)),FALSE,TRUE))</f>
        <v>1</v>
      </c>
      <c r="G140" s="157">
        <f t="shared" si="5"/>
        <v>5.9730990000000004</v>
      </c>
      <c r="H140" s="157">
        <f t="shared" si="6"/>
        <v>-5.7458070000000001</v>
      </c>
      <c r="I140" s="158" t="str">
        <f t="array" ref="I140">IF(ISBLANK(C140),"",IF(C140=MAX(IF(FarmUnit[1. Identifiant interne d’exploitation agricole*]=A140,FarmUnit[3. Superficie de l’unité agricole (ha)*])),"!","-"))</f>
        <v>!</v>
      </c>
      <c r="J140" s="153" t="str">
        <f>IFERROR(CONCATENATE(VLOOKUP(A140,GM_Table,12,FALSE)," ",(VLOOKUP(A140,GM_Table,13,FALSE))),"")</f>
        <v/>
      </c>
    </row>
    <row r="141" spans="1:10" ht="13.5" customHeight="1" x14ac:dyDescent="0.25">
      <c r="A141" s="154" t="s">
        <v>1062</v>
      </c>
      <c r="B141" s="155" t="s">
        <v>2268</v>
      </c>
      <c r="C141" s="156">
        <v>3.17</v>
      </c>
      <c r="D141" s="161">
        <v>5.9970020000000002</v>
      </c>
      <c r="E141" s="161">
        <v>-5.7335190000000003</v>
      </c>
      <c r="F141" s="152" t="b">
        <f>IF(ISBLANK(FarmUnit[[#This Row],[1. Identifiant interne d’exploitation agricole*]]),"",IF(ISERROR(MATCH(FarmUnit[[#This Row],[1. Identifiant interne d’exploitation agricole*]],GroupMember[1. Identifiant interne d’exploitation agricole*],0)),FALSE,TRUE))</f>
        <v>1</v>
      </c>
      <c r="G141" s="157">
        <f t="shared" si="5"/>
        <v>5.9970020000000002</v>
      </c>
      <c r="H141" s="157">
        <f t="shared" si="6"/>
        <v>-5.7335190000000003</v>
      </c>
      <c r="I141" s="158" t="str">
        <f t="array" ref="I141">IF(ISBLANK(C141),"",IF(C141=MAX(IF(FarmUnit[1. Identifiant interne d’exploitation agricole*]=A141,FarmUnit[3. Superficie de l’unité agricole (ha)*])),"!","-"))</f>
        <v>-</v>
      </c>
      <c r="J141" s="153" t="str">
        <f>IFERROR(CONCATENATE(VLOOKUP(A141,GM_Table,12,FALSE)," ",(VLOOKUP(A141,GM_Table,13,FALSE))),"")</f>
        <v/>
      </c>
    </row>
    <row r="142" spans="1:10" ht="13.5" customHeight="1" x14ac:dyDescent="0.25">
      <c r="A142" s="154" t="s">
        <v>1063</v>
      </c>
      <c r="B142" s="155" t="s">
        <v>1063</v>
      </c>
      <c r="C142" s="156">
        <v>5.73</v>
      </c>
      <c r="D142" s="161">
        <v>5.9694770000000004</v>
      </c>
      <c r="E142" s="161">
        <v>-5.7731500000000002</v>
      </c>
      <c r="F142" s="152" t="b">
        <f>IF(ISBLANK(FarmUnit[[#This Row],[1. Identifiant interne d’exploitation agricole*]]),"",IF(ISERROR(MATCH(FarmUnit[[#This Row],[1. Identifiant interne d’exploitation agricole*]],GroupMember[1. Identifiant interne d’exploitation agricole*],0)),FALSE,TRUE))</f>
        <v>1</v>
      </c>
      <c r="G142" s="157">
        <f t="shared" si="5"/>
        <v>5.9694770000000004</v>
      </c>
      <c r="H142" s="157">
        <f t="shared" si="6"/>
        <v>-5.7731500000000002</v>
      </c>
      <c r="I142" s="158" t="str">
        <f t="array" ref="I142">IF(ISBLANK(C142),"",IF(C142=MAX(IF(FarmUnit[1. Identifiant interne d’exploitation agricole*]=A142,FarmUnit[3. Superficie de l’unité agricole (ha)*])),"!","-"))</f>
        <v>!</v>
      </c>
      <c r="J142" s="153" t="str">
        <f>IFERROR(CONCATENATE(VLOOKUP(A142,GM_Table,12,FALSE)," ",(VLOOKUP(A142,GM_Table,13,FALSE))),"")</f>
        <v/>
      </c>
    </row>
    <row r="143" spans="1:10" ht="13.5" customHeight="1" x14ac:dyDescent="0.25">
      <c r="A143" s="154" t="s">
        <v>1066</v>
      </c>
      <c r="B143" s="155" t="s">
        <v>1066</v>
      </c>
      <c r="C143" s="156">
        <v>4.55</v>
      </c>
      <c r="D143" s="161">
        <v>5.9964199999999996</v>
      </c>
      <c r="E143" s="161">
        <v>-5.7217320000000003</v>
      </c>
      <c r="F143" s="152" t="b">
        <f>IF(ISBLANK(FarmUnit[[#This Row],[1. Identifiant interne d’exploitation agricole*]]),"",IF(ISERROR(MATCH(FarmUnit[[#This Row],[1. Identifiant interne d’exploitation agricole*]],GroupMember[1. Identifiant interne d’exploitation agricole*],0)),FALSE,TRUE))</f>
        <v>1</v>
      </c>
      <c r="G143" s="157">
        <f t="shared" si="5"/>
        <v>5.9964199999999996</v>
      </c>
      <c r="H143" s="157">
        <f t="shared" si="6"/>
        <v>-5.7217320000000003</v>
      </c>
      <c r="I143" s="158" t="str">
        <f t="array" ref="I143">IF(ISBLANK(C143),"",IF(C143=MAX(IF(FarmUnit[1. Identifiant interne d’exploitation agricole*]=A143,FarmUnit[3. Superficie de l’unité agricole (ha)*])),"!","-"))</f>
        <v>!</v>
      </c>
      <c r="J143" s="153" t="str">
        <f>IFERROR(CONCATENATE(VLOOKUP(A143,GM_Table,12,FALSE)," ",(VLOOKUP(A143,GM_Table,13,FALSE))),"")</f>
        <v/>
      </c>
    </row>
    <row r="144" spans="1:10" ht="13.5" customHeight="1" x14ac:dyDescent="0.25">
      <c r="A144" s="154" t="s">
        <v>1071</v>
      </c>
      <c r="B144" s="155" t="s">
        <v>1071</v>
      </c>
      <c r="C144" s="156">
        <v>4.2</v>
      </c>
      <c r="D144" s="161">
        <v>5.9673809999999996</v>
      </c>
      <c r="E144" s="161">
        <v>-5.7642949999999997</v>
      </c>
      <c r="F144" s="152" t="b">
        <f>IF(ISBLANK(FarmUnit[[#This Row],[1. Identifiant interne d’exploitation agricole*]]),"",IF(ISERROR(MATCH(FarmUnit[[#This Row],[1. Identifiant interne d’exploitation agricole*]],GroupMember[1. Identifiant interne d’exploitation agricole*],0)),FALSE,TRUE))</f>
        <v>1</v>
      </c>
      <c r="G144" s="157">
        <f t="shared" si="5"/>
        <v>5.9673809999999996</v>
      </c>
      <c r="H144" s="157">
        <f t="shared" si="6"/>
        <v>-5.7642949999999997</v>
      </c>
      <c r="I144" s="158" t="str">
        <f t="array" ref="I144">IF(ISBLANK(C144),"",IF(C144=MAX(IF(FarmUnit[1. Identifiant interne d’exploitation agricole*]=A144,FarmUnit[3. Superficie de l’unité agricole (ha)*])),"!","-"))</f>
        <v>!</v>
      </c>
      <c r="J144" s="153" t="str">
        <f>IFERROR(CONCATENATE(VLOOKUP(A144,GM_Table,12,FALSE)," ",(VLOOKUP(A144,GM_Table,13,FALSE))),"")</f>
        <v/>
      </c>
    </row>
    <row r="145" spans="1:10" ht="13.5" customHeight="1" x14ac:dyDescent="0.25">
      <c r="A145" s="154" t="s">
        <v>1074</v>
      </c>
      <c r="B145" s="155" t="s">
        <v>1074</v>
      </c>
      <c r="C145" s="156">
        <v>4.66</v>
      </c>
      <c r="D145" s="161">
        <v>5.988588</v>
      </c>
      <c r="E145" s="161">
        <v>-5.754105</v>
      </c>
      <c r="F145" s="152" t="b">
        <f>IF(ISBLANK(FarmUnit[[#This Row],[1. Identifiant interne d’exploitation agricole*]]),"",IF(ISERROR(MATCH(FarmUnit[[#This Row],[1. Identifiant interne d’exploitation agricole*]],GroupMember[1. Identifiant interne d’exploitation agricole*],0)),FALSE,TRUE))</f>
        <v>1</v>
      </c>
      <c r="G145" s="157">
        <f t="shared" si="5"/>
        <v>5.988588</v>
      </c>
      <c r="H145" s="157">
        <f t="shared" si="6"/>
        <v>-5.754105</v>
      </c>
      <c r="I145" s="158" t="str">
        <f t="array" ref="I145">IF(ISBLANK(C145),"",IF(C145=MAX(IF(FarmUnit[1. Identifiant interne d’exploitation agricole*]=A145,FarmUnit[3. Superficie de l’unité agricole (ha)*])),"!","-"))</f>
        <v>!</v>
      </c>
      <c r="J145" s="153" t="str">
        <f>IFERROR(CONCATENATE(VLOOKUP(A145,GM_Table,12,FALSE)," ",(VLOOKUP(A145,GM_Table,13,FALSE))),"")</f>
        <v/>
      </c>
    </row>
    <row r="146" spans="1:10" ht="13.5" customHeight="1" x14ac:dyDescent="0.25">
      <c r="A146" s="154" t="s">
        <v>1077</v>
      </c>
      <c r="B146" s="155" t="s">
        <v>1077</v>
      </c>
      <c r="C146" s="156">
        <v>4.34</v>
      </c>
      <c r="D146" s="161">
        <v>5.9631990000000004</v>
      </c>
      <c r="E146" s="161">
        <v>-5.7479199999999997</v>
      </c>
      <c r="F146" s="152" t="b">
        <f>IF(ISBLANK(FarmUnit[[#This Row],[1. Identifiant interne d’exploitation agricole*]]),"",IF(ISERROR(MATCH(FarmUnit[[#This Row],[1. Identifiant interne d’exploitation agricole*]],GroupMember[1. Identifiant interne d’exploitation agricole*],0)),FALSE,TRUE))</f>
        <v>1</v>
      </c>
      <c r="G146" s="157">
        <f t="shared" si="5"/>
        <v>5.9631990000000004</v>
      </c>
      <c r="H146" s="157">
        <f t="shared" si="6"/>
        <v>-5.7479199999999997</v>
      </c>
      <c r="I146" s="158" t="str">
        <f t="array" ref="I146">IF(ISBLANK(C146),"",IF(C146=MAX(IF(FarmUnit[1. Identifiant interne d’exploitation agricole*]=A146,FarmUnit[3. Superficie de l’unité agricole (ha)*])),"!","-"))</f>
        <v>!</v>
      </c>
      <c r="J146" s="153" t="str">
        <f>IFERROR(CONCATENATE(VLOOKUP(A146,GM_Table,12,FALSE)," ",(VLOOKUP(A146,GM_Table,13,FALSE))),"")</f>
        <v/>
      </c>
    </row>
    <row r="147" spans="1:10" ht="13.5" customHeight="1" x14ac:dyDescent="0.25">
      <c r="A147" s="154" t="s">
        <v>1081</v>
      </c>
      <c r="B147" s="155" t="s">
        <v>1081</v>
      </c>
      <c r="C147" s="156">
        <v>5.1899999999999995</v>
      </c>
      <c r="D147" s="161">
        <v>5.9774779999999996</v>
      </c>
      <c r="E147" s="161">
        <v>-5.7514019999999997</v>
      </c>
      <c r="F147" s="152" t="b">
        <f>IF(ISBLANK(FarmUnit[[#This Row],[1. Identifiant interne d’exploitation agricole*]]),"",IF(ISERROR(MATCH(FarmUnit[[#This Row],[1. Identifiant interne d’exploitation agricole*]],GroupMember[1. Identifiant interne d’exploitation agricole*],0)),FALSE,TRUE))</f>
        <v>1</v>
      </c>
      <c r="G147" s="157">
        <f t="shared" si="5"/>
        <v>5.9774779999999996</v>
      </c>
      <c r="H147" s="157">
        <f t="shared" si="6"/>
        <v>-5.7514019999999997</v>
      </c>
      <c r="I147" s="158" t="str">
        <f t="array" ref="I147">IF(ISBLANK(C147),"",IF(C147=MAX(IF(FarmUnit[1. Identifiant interne d’exploitation agricole*]=A147,FarmUnit[3. Superficie de l’unité agricole (ha)*])),"!","-"))</f>
        <v>!</v>
      </c>
      <c r="J147" s="153" t="str">
        <f>IFERROR(CONCATENATE(VLOOKUP(A147,GM_Table,12,FALSE)," ",(VLOOKUP(A147,GM_Table,13,FALSE))),"")</f>
        <v/>
      </c>
    </row>
    <row r="148" spans="1:10" ht="13.5" customHeight="1" x14ac:dyDescent="0.25">
      <c r="A148" s="154" t="s">
        <v>1083</v>
      </c>
      <c r="B148" s="155" t="s">
        <v>1083</v>
      </c>
      <c r="C148" s="156">
        <v>4.1500000000000004</v>
      </c>
      <c r="D148" s="161">
        <v>5.9518659999999999</v>
      </c>
      <c r="E148" s="161">
        <v>-5.7556380000000003</v>
      </c>
      <c r="F148" s="152" t="b">
        <f>IF(ISBLANK(FarmUnit[[#This Row],[1. Identifiant interne d’exploitation agricole*]]),"",IF(ISERROR(MATCH(FarmUnit[[#This Row],[1. Identifiant interne d’exploitation agricole*]],GroupMember[1. Identifiant interne d’exploitation agricole*],0)),FALSE,TRUE))</f>
        <v>1</v>
      </c>
      <c r="G148" s="157">
        <f t="shared" si="5"/>
        <v>5.9518659999999999</v>
      </c>
      <c r="H148" s="157">
        <f t="shared" si="6"/>
        <v>-5.7556380000000003</v>
      </c>
      <c r="I148" s="158" t="str">
        <f t="array" ref="I148">IF(ISBLANK(C148),"",IF(C148=MAX(IF(FarmUnit[1. Identifiant interne d’exploitation agricole*]=A148,FarmUnit[3. Superficie de l’unité agricole (ha)*])),"!","-"))</f>
        <v>!</v>
      </c>
      <c r="J148" s="153" t="str">
        <f>IFERROR(CONCATENATE(VLOOKUP(A148,GM_Table,12,FALSE)," ",(VLOOKUP(A148,GM_Table,13,FALSE))),"")</f>
        <v/>
      </c>
    </row>
    <row r="149" spans="1:10" ht="13.5" customHeight="1" x14ac:dyDescent="0.25">
      <c r="A149" s="154" t="s">
        <v>1087</v>
      </c>
      <c r="B149" s="155" t="s">
        <v>1087</v>
      </c>
      <c r="C149" s="156">
        <v>4.0069999999999997</v>
      </c>
      <c r="D149" s="161">
        <v>5.9816190000000002</v>
      </c>
      <c r="E149" s="161">
        <v>-5.7458929999999997</v>
      </c>
      <c r="F149" s="152" t="b">
        <f>IF(ISBLANK(FarmUnit[[#This Row],[1. Identifiant interne d’exploitation agricole*]]),"",IF(ISERROR(MATCH(FarmUnit[[#This Row],[1. Identifiant interne d’exploitation agricole*]],GroupMember[1. Identifiant interne d’exploitation agricole*],0)),FALSE,TRUE))</f>
        <v>1</v>
      </c>
      <c r="G149" s="157">
        <f t="shared" si="5"/>
        <v>5.9816190000000002</v>
      </c>
      <c r="H149" s="157">
        <f t="shared" si="6"/>
        <v>-5.7458929999999997</v>
      </c>
      <c r="I149" s="158" t="str">
        <f t="array" ref="I149">IF(ISBLANK(C149),"",IF(C149=MAX(IF(FarmUnit[1. Identifiant interne d’exploitation agricole*]=A149,FarmUnit[3. Superficie de l’unité agricole (ha)*])),"!","-"))</f>
        <v>!</v>
      </c>
      <c r="J149" s="153" t="str">
        <f>IFERROR(CONCATENATE(VLOOKUP(A149,GM_Table,12,FALSE)," ",(VLOOKUP(A149,GM_Table,13,FALSE))),"")</f>
        <v/>
      </c>
    </row>
    <row r="150" spans="1:10" ht="13.5" customHeight="1" x14ac:dyDescent="0.25">
      <c r="A150" s="154" t="s">
        <v>1089</v>
      </c>
      <c r="B150" s="155" t="s">
        <v>1089</v>
      </c>
      <c r="C150" s="156">
        <v>3.76</v>
      </c>
      <c r="D150" s="161">
        <v>5.9833499999999997</v>
      </c>
      <c r="E150" s="161">
        <v>-5.7433360000000002</v>
      </c>
      <c r="F150" s="152" t="b">
        <f>IF(ISBLANK(FarmUnit[[#This Row],[1. Identifiant interne d’exploitation agricole*]]),"",IF(ISERROR(MATCH(FarmUnit[[#This Row],[1. Identifiant interne d’exploitation agricole*]],GroupMember[1. Identifiant interne d’exploitation agricole*],0)),FALSE,TRUE))</f>
        <v>1</v>
      </c>
      <c r="G150" s="157">
        <f t="shared" si="5"/>
        <v>5.9833499999999997</v>
      </c>
      <c r="H150" s="157">
        <f t="shared" si="6"/>
        <v>-5.7433360000000002</v>
      </c>
      <c r="I150" s="158" t="str">
        <f t="array" ref="I150">IF(ISBLANK(C150),"",IF(C150=MAX(IF(FarmUnit[1. Identifiant interne d’exploitation agricole*]=A150,FarmUnit[3. Superficie de l’unité agricole (ha)*])),"!","-"))</f>
        <v>!</v>
      </c>
      <c r="J150" s="153" t="str">
        <f>IFERROR(CONCATENATE(VLOOKUP(A150,GM_Table,12,FALSE)," ",(VLOOKUP(A150,GM_Table,13,FALSE))),"")</f>
        <v/>
      </c>
    </row>
    <row r="151" spans="1:10" ht="13.5" customHeight="1" x14ac:dyDescent="0.25">
      <c r="A151" s="154" t="s">
        <v>1093</v>
      </c>
      <c r="B151" s="155" t="s">
        <v>1093</v>
      </c>
      <c r="C151" s="156">
        <v>3.82</v>
      </c>
      <c r="D151" s="161">
        <v>6.0029050000000002</v>
      </c>
      <c r="E151" s="161">
        <v>-5.7379749999999996</v>
      </c>
      <c r="F151" s="152" t="b">
        <f>IF(ISBLANK(FarmUnit[[#This Row],[1. Identifiant interne d’exploitation agricole*]]),"",IF(ISERROR(MATCH(FarmUnit[[#This Row],[1. Identifiant interne d’exploitation agricole*]],GroupMember[1. Identifiant interne d’exploitation agricole*],0)),FALSE,TRUE))</f>
        <v>1</v>
      </c>
      <c r="G151" s="157">
        <f t="shared" si="5"/>
        <v>6.0029050000000002</v>
      </c>
      <c r="H151" s="157">
        <f t="shared" si="6"/>
        <v>-5.7379749999999996</v>
      </c>
      <c r="I151" s="158" t="str">
        <f t="array" ref="I151">IF(ISBLANK(C151),"",IF(C151=MAX(IF(FarmUnit[1. Identifiant interne d’exploitation agricole*]=A151,FarmUnit[3. Superficie de l’unité agricole (ha)*])),"!","-"))</f>
        <v>!</v>
      </c>
      <c r="J151" s="153" t="str">
        <f>IFERROR(CONCATENATE(VLOOKUP(A151,GM_Table,12,FALSE)," ",(VLOOKUP(A151,GM_Table,13,FALSE))),"")</f>
        <v/>
      </c>
    </row>
    <row r="152" spans="1:10" ht="13.5" customHeight="1" x14ac:dyDescent="0.25">
      <c r="A152" s="154" t="s">
        <v>1096</v>
      </c>
      <c r="B152" s="155" t="s">
        <v>2269</v>
      </c>
      <c r="C152" s="156">
        <v>0.51</v>
      </c>
      <c r="D152" s="161">
        <v>6.0351419999999996</v>
      </c>
      <c r="E152" s="161">
        <v>-5.770295</v>
      </c>
      <c r="F152" s="152" t="b">
        <f>IF(ISBLANK(FarmUnit[[#This Row],[1. Identifiant interne d’exploitation agricole*]]),"",IF(ISERROR(MATCH(FarmUnit[[#This Row],[1. Identifiant interne d’exploitation agricole*]],GroupMember[1. Identifiant interne d’exploitation agricole*],0)),FALSE,TRUE))</f>
        <v>1</v>
      </c>
      <c r="G152" s="157">
        <f t="shared" si="5"/>
        <v>6.0351419999999996</v>
      </c>
      <c r="H152" s="157">
        <f t="shared" si="6"/>
        <v>-5.770295</v>
      </c>
      <c r="I152" s="158" t="str">
        <f t="array" ref="I152">IF(ISBLANK(C152),"",IF(C152=MAX(IF(FarmUnit[1. Identifiant interne d’exploitation agricole*]=A152,FarmUnit[3. Superficie de l’unité agricole (ha)*])),"!","-"))</f>
        <v>-</v>
      </c>
      <c r="J152" s="153" t="str">
        <f>IFERROR(CONCATENATE(VLOOKUP(A152,GM_Table,12,FALSE)," ",(VLOOKUP(A152,GM_Table,13,FALSE))),"")</f>
        <v/>
      </c>
    </row>
    <row r="153" spans="1:10" ht="13.5" customHeight="1" x14ac:dyDescent="0.25">
      <c r="A153" s="154" t="s">
        <v>1096</v>
      </c>
      <c r="B153" s="155" t="s">
        <v>2270</v>
      </c>
      <c r="C153" s="156">
        <v>0.45</v>
      </c>
      <c r="D153" s="161">
        <v>6.0355230000000004</v>
      </c>
      <c r="E153" s="161">
        <v>-5.7709149999999996</v>
      </c>
      <c r="F153" s="152" t="b">
        <f>IF(ISBLANK(FarmUnit[[#This Row],[1. Identifiant interne d’exploitation agricole*]]),"",IF(ISERROR(MATCH(FarmUnit[[#This Row],[1. Identifiant interne d’exploitation agricole*]],GroupMember[1. Identifiant interne d’exploitation agricole*],0)),FALSE,TRUE))</f>
        <v>1</v>
      </c>
      <c r="G153" s="157">
        <f t="shared" si="5"/>
        <v>6.0355230000000004</v>
      </c>
      <c r="H153" s="157">
        <f t="shared" si="6"/>
        <v>-5.7709149999999996</v>
      </c>
      <c r="I153" s="158" t="str">
        <f t="array" ref="I153">IF(ISBLANK(C153),"",IF(C153=MAX(IF(FarmUnit[1. Identifiant interne d’exploitation agricole*]=A153,FarmUnit[3. Superficie de l’unité agricole (ha)*])),"!","-"))</f>
        <v>-</v>
      </c>
      <c r="J153" s="153" t="str">
        <f>IFERROR(CONCATENATE(VLOOKUP(A153,GM_Table,12,FALSE)," ",(VLOOKUP(A153,GM_Table,13,FALSE))),"")</f>
        <v/>
      </c>
    </row>
    <row r="154" spans="1:10" ht="13.5" customHeight="1" x14ac:dyDescent="0.25">
      <c r="A154" s="154" t="s">
        <v>1096</v>
      </c>
      <c r="B154" s="155" t="s">
        <v>2271</v>
      </c>
      <c r="C154" s="156">
        <v>0.63</v>
      </c>
      <c r="D154" s="161">
        <v>6.036016</v>
      </c>
      <c r="E154" s="161">
        <v>-5.7706119999999999</v>
      </c>
      <c r="F154" s="152" t="b">
        <f>IF(ISBLANK(FarmUnit[[#This Row],[1. Identifiant interne d’exploitation agricole*]]),"",IF(ISERROR(MATCH(FarmUnit[[#This Row],[1. Identifiant interne d’exploitation agricole*]],GroupMember[1. Identifiant interne d’exploitation agricole*],0)),FALSE,TRUE))</f>
        <v>1</v>
      </c>
      <c r="G154" s="157">
        <f t="shared" si="5"/>
        <v>6.036016</v>
      </c>
      <c r="H154" s="157">
        <f t="shared" si="6"/>
        <v>-5.7706119999999999</v>
      </c>
      <c r="I154" s="158" t="str">
        <f t="array" ref="I154">IF(ISBLANK(C154),"",IF(C154=MAX(IF(FarmUnit[1. Identifiant interne d’exploitation agricole*]=A154,FarmUnit[3. Superficie de l’unité agricole (ha)*])),"!","-"))</f>
        <v>-</v>
      </c>
      <c r="J154" s="153" t="str">
        <f>IFERROR(CONCATENATE(VLOOKUP(A154,GM_Table,12,FALSE)," ",(VLOOKUP(A154,GM_Table,13,FALSE))),"")</f>
        <v/>
      </c>
    </row>
    <row r="155" spans="1:10" ht="13.5" customHeight="1" x14ac:dyDescent="0.25">
      <c r="A155" s="154" t="s">
        <v>1096</v>
      </c>
      <c r="B155" s="155" t="s">
        <v>2272</v>
      </c>
      <c r="C155" s="156">
        <v>3.24</v>
      </c>
      <c r="D155" s="161">
        <v>6.0463889999999996</v>
      </c>
      <c r="E155" s="161">
        <v>-5.7555899999999998</v>
      </c>
      <c r="F155" s="152" t="b">
        <f>IF(ISBLANK(FarmUnit[[#This Row],[1. Identifiant interne d’exploitation agricole*]]),"",IF(ISERROR(MATCH(FarmUnit[[#This Row],[1. Identifiant interne d’exploitation agricole*]],GroupMember[1. Identifiant interne d’exploitation agricole*],0)),FALSE,TRUE))</f>
        <v>1</v>
      </c>
      <c r="G155" s="157">
        <f t="shared" si="5"/>
        <v>6.0463889999999996</v>
      </c>
      <c r="H155" s="157">
        <f t="shared" si="6"/>
        <v>-5.7555899999999998</v>
      </c>
      <c r="I155" s="158" t="str">
        <f t="array" ref="I155">IF(ISBLANK(C155),"",IF(C155=MAX(IF(FarmUnit[1. Identifiant interne d’exploitation agricole*]=A155,FarmUnit[3. Superficie de l’unité agricole (ha)*])),"!","-"))</f>
        <v>!</v>
      </c>
      <c r="J155" s="153" t="str">
        <f>IFERROR(CONCATENATE(VLOOKUP(A155,GM_Table,12,FALSE)," ",(VLOOKUP(A155,GM_Table,13,FALSE))),"")</f>
        <v/>
      </c>
    </row>
    <row r="156" spans="1:10" ht="13.5" customHeight="1" x14ac:dyDescent="0.25">
      <c r="A156" s="154" t="s">
        <v>1096</v>
      </c>
      <c r="B156" s="155" t="s">
        <v>2273</v>
      </c>
      <c r="C156" s="156">
        <v>0.81</v>
      </c>
      <c r="D156" s="161">
        <v>6.0255700000000001</v>
      </c>
      <c r="E156" s="161">
        <v>-5.7577689999999997</v>
      </c>
      <c r="F156" s="152" t="b">
        <f>IF(ISBLANK(FarmUnit[[#This Row],[1. Identifiant interne d’exploitation agricole*]]),"",IF(ISERROR(MATCH(FarmUnit[[#This Row],[1. Identifiant interne d’exploitation agricole*]],GroupMember[1. Identifiant interne d’exploitation agricole*],0)),FALSE,TRUE))</f>
        <v>1</v>
      </c>
      <c r="G156" s="157">
        <f t="shared" si="5"/>
        <v>6.0255700000000001</v>
      </c>
      <c r="H156" s="157">
        <f t="shared" si="6"/>
        <v>-5.7577689999999997</v>
      </c>
      <c r="I156" s="158" t="str">
        <f t="array" ref="I156">IF(ISBLANK(C156),"",IF(C156=MAX(IF(FarmUnit[1. Identifiant interne d’exploitation agricole*]=A156,FarmUnit[3. Superficie de l’unité agricole (ha)*])),"!","-"))</f>
        <v>-</v>
      </c>
      <c r="J156" s="153" t="str">
        <f>IFERROR(CONCATENATE(VLOOKUP(A156,GM_Table,12,FALSE)," ",(VLOOKUP(A156,GM_Table,13,FALSE))),"")</f>
        <v/>
      </c>
    </row>
    <row r="157" spans="1:10" ht="13.5" customHeight="1" x14ac:dyDescent="0.25">
      <c r="A157" s="154" t="s">
        <v>1102</v>
      </c>
      <c r="B157" s="155" t="s">
        <v>2274</v>
      </c>
      <c r="C157" s="156">
        <v>1.89</v>
      </c>
      <c r="D157" s="161">
        <v>6.0277269999999996</v>
      </c>
      <c r="E157" s="161">
        <v>-5.723071</v>
      </c>
      <c r="F157" s="152" t="b">
        <f>IF(ISBLANK(FarmUnit[[#This Row],[1. Identifiant interne d’exploitation agricole*]]),"",IF(ISERROR(MATCH(FarmUnit[[#This Row],[1. Identifiant interne d’exploitation agricole*]],GroupMember[1. Identifiant interne d’exploitation agricole*],0)),FALSE,TRUE))</f>
        <v>1</v>
      </c>
      <c r="G157" s="157">
        <f t="shared" si="5"/>
        <v>6.0277269999999996</v>
      </c>
      <c r="H157" s="157">
        <f t="shared" si="6"/>
        <v>-5.723071</v>
      </c>
      <c r="I157" s="158" t="str">
        <f t="array" ref="I157">IF(ISBLANK(C157),"",IF(C157=MAX(IF(FarmUnit[1. Identifiant interne d’exploitation agricole*]=A157,FarmUnit[3. Superficie de l’unité agricole (ha)*])),"!","-"))</f>
        <v>-</v>
      </c>
      <c r="J157" s="153" t="str">
        <f>IFERROR(CONCATENATE(VLOOKUP(A157,GM_Table,12,FALSE)," ",(VLOOKUP(A157,GM_Table,13,FALSE))),"")</f>
        <v/>
      </c>
    </row>
    <row r="158" spans="1:10" ht="13.5" customHeight="1" x14ac:dyDescent="0.25">
      <c r="A158" s="154" t="s">
        <v>1102</v>
      </c>
      <c r="B158" s="155" t="s">
        <v>2275</v>
      </c>
      <c r="C158" s="156">
        <v>2.11</v>
      </c>
      <c r="D158" s="161">
        <v>6.0208760000000003</v>
      </c>
      <c r="E158" s="161">
        <v>-5.7214919999999996</v>
      </c>
      <c r="F158" s="152" t="b">
        <f>IF(ISBLANK(FarmUnit[[#This Row],[1. Identifiant interne d’exploitation agricole*]]),"",IF(ISERROR(MATCH(FarmUnit[[#This Row],[1. Identifiant interne d’exploitation agricole*]],GroupMember[1. Identifiant interne d’exploitation agricole*],0)),FALSE,TRUE))</f>
        <v>1</v>
      </c>
      <c r="G158" s="157">
        <f t="shared" si="5"/>
        <v>6.0208760000000003</v>
      </c>
      <c r="H158" s="157">
        <f t="shared" si="6"/>
        <v>-5.7214919999999996</v>
      </c>
      <c r="I158" s="158" t="str">
        <f t="array" ref="I158">IF(ISBLANK(C158),"",IF(C158=MAX(IF(FarmUnit[1. Identifiant interne d’exploitation agricole*]=A158,FarmUnit[3. Superficie de l’unité agricole (ha)*])),"!","-"))</f>
        <v>!</v>
      </c>
      <c r="J158" s="153" t="str">
        <f>IFERROR(CONCATENATE(VLOOKUP(A158,GM_Table,12,FALSE)," ",(VLOOKUP(A158,GM_Table,13,FALSE))),"")</f>
        <v/>
      </c>
    </row>
    <row r="159" spans="1:10" ht="13.5" customHeight="1" x14ac:dyDescent="0.25">
      <c r="A159" s="154" t="s">
        <v>1102</v>
      </c>
      <c r="B159" s="155" t="s">
        <v>2276</v>
      </c>
      <c r="C159" s="156">
        <v>1.17</v>
      </c>
      <c r="D159" s="161">
        <v>6.0476570000000001</v>
      </c>
      <c r="E159" s="161">
        <v>-5.7662979999999999</v>
      </c>
      <c r="F159" s="152" t="b">
        <f>IF(ISBLANK(FarmUnit[[#This Row],[1. Identifiant interne d’exploitation agricole*]]),"",IF(ISERROR(MATCH(FarmUnit[[#This Row],[1. Identifiant interne d’exploitation agricole*]],GroupMember[1. Identifiant interne d’exploitation agricole*],0)),FALSE,TRUE))</f>
        <v>1</v>
      </c>
      <c r="G159" s="157">
        <f t="shared" si="5"/>
        <v>6.0476570000000001</v>
      </c>
      <c r="H159" s="157">
        <f t="shared" si="6"/>
        <v>-5.7662979999999999</v>
      </c>
      <c r="I159" s="158" t="str">
        <f t="array" ref="I159">IF(ISBLANK(C159),"",IF(C159=MAX(IF(FarmUnit[1. Identifiant interne d’exploitation agricole*]=A159,FarmUnit[3. Superficie de l’unité agricole (ha)*])),"!","-"))</f>
        <v>-</v>
      </c>
      <c r="J159" s="153" t="str">
        <f>IFERROR(CONCATENATE(VLOOKUP(A159,GM_Table,12,FALSE)," ",(VLOOKUP(A159,GM_Table,13,FALSE))),"")</f>
        <v/>
      </c>
    </row>
    <row r="160" spans="1:10" ht="13.5" customHeight="1" x14ac:dyDescent="0.25">
      <c r="A160" s="154" t="s">
        <v>1102</v>
      </c>
      <c r="B160" s="155" t="s">
        <v>2277</v>
      </c>
      <c r="C160" s="156">
        <v>0.8</v>
      </c>
      <c r="D160" s="161">
        <v>6.0447139999999999</v>
      </c>
      <c r="E160" s="161">
        <v>-5.7602919999999997</v>
      </c>
      <c r="F160" s="152" t="b">
        <f>IF(ISBLANK(FarmUnit[[#This Row],[1. Identifiant interne d’exploitation agricole*]]),"",IF(ISERROR(MATCH(FarmUnit[[#This Row],[1. Identifiant interne d’exploitation agricole*]],GroupMember[1. Identifiant interne d’exploitation agricole*],0)),FALSE,TRUE))</f>
        <v>1</v>
      </c>
      <c r="G160" s="157">
        <f t="shared" si="5"/>
        <v>6.0447139999999999</v>
      </c>
      <c r="H160" s="157">
        <f t="shared" si="6"/>
        <v>-5.7602919999999997</v>
      </c>
      <c r="I160" s="158" t="str">
        <f t="array" ref="I160">IF(ISBLANK(C160),"",IF(C160=MAX(IF(FarmUnit[1. Identifiant interne d’exploitation agricole*]=A160,FarmUnit[3. Superficie de l’unité agricole (ha)*])),"!","-"))</f>
        <v>-</v>
      </c>
      <c r="J160" s="153" t="str">
        <f>IFERROR(CONCATENATE(VLOOKUP(A160,GM_Table,12,FALSE)," ",(VLOOKUP(A160,GM_Table,13,FALSE))),"")</f>
        <v/>
      </c>
    </row>
    <row r="161" spans="1:10" ht="13.5" customHeight="1" x14ac:dyDescent="0.25">
      <c r="A161" s="154" t="s">
        <v>1107</v>
      </c>
      <c r="B161" s="155" t="s">
        <v>1107</v>
      </c>
      <c r="C161" s="156">
        <v>3.27</v>
      </c>
      <c r="D161" s="161">
        <v>6.0279590000000001</v>
      </c>
      <c r="E161" s="161">
        <v>-5.7284829999999998</v>
      </c>
      <c r="F161" s="152" t="b">
        <f>IF(ISBLANK(FarmUnit[[#This Row],[1. Identifiant interne d’exploitation agricole*]]),"",IF(ISERROR(MATCH(FarmUnit[[#This Row],[1. Identifiant interne d’exploitation agricole*]],GroupMember[1. Identifiant interne d’exploitation agricole*],0)),FALSE,TRUE))</f>
        <v>1</v>
      </c>
      <c r="G161" s="157">
        <f t="shared" si="5"/>
        <v>6.0279590000000001</v>
      </c>
      <c r="H161" s="157">
        <f t="shared" si="6"/>
        <v>-5.7284829999999998</v>
      </c>
      <c r="I161" s="158" t="str">
        <f t="array" ref="I161">IF(ISBLANK(C161),"",IF(C161=MAX(IF(FarmUnit[1. Identifiant interne d’exploitation agricole*]=A161,FarmUnit[3. Superficie de l’unité agricole (ha)*])),"!","-"))</f>
        <v>!</v>
      </c>
      <c r="J161" s="153" t="str">
        <f>IFERROR(CONCATENATE(VLOOKUP(A161,GM_Table,12,FALSE)," ",(VLOOKUP(A161,GM_Table,13,FALSE))),"")</f>
        <v/>
      </c>
    </row>
    <row r="162" spans="1:10" ht="13.5" customHeight="1" x14ac:dyDescent="0.25">
      <c r="A162" s="154" t="s">
        <v>1111</v>
      </c>
      <c r="B162" s="155" t="s">
        <v>1111</v>
      </c>
      <c r="C162" s="156">
        <v>0.89</v>
      </c>
      <c r="D162" s="161">
        <v>6.0527769999999999</v>
      </c>
      <c r="E162" s="161">
        <v>-5.741117</v>
      </c>
      <c r="F162" s="152" t="b">
        <f>IF(ISBLANK(FarmUnit[[#This Row],[1. Identifiant interne d’exploitation agricole*]]),"",IF(ISERROR(MATCH(FarmUnit[[#This Row],[1. Identifiant interne d’exploitation agricole*]],GroupMember[1. Identifiant interne d’exploitation agricole*],0)),FALSE,TRUE))</f>
        <v>1</v>
      </c>
      <c r="G162" s="157">
        <f t="shared" si="5"/>
        <v>6.0527769999999999</v>
      </c>
      <c r="H162" s="157">
        <f t="shared" si="6"/>
        <v>-5.741117</v>
      </c>
      <c r="I162" s="158" t="str">
        <f t="array" ref="I162">IF(ISBLANK(C162),"",IF(C162=MAX(IF(FarmUnit[1. Identifiant interne d’exploitation agricole*]=A162,FarmUnit[3. Superficie de l’unité agricole (ha)*])),"!","-"))</f>
        <v>!</v>
      </c>
      <c r="J162" s="153" t="str">
        <f>IFERROR(CONCATENATE(VLOOKUP(A162,GM_Table,12,FALSE)," ",(VLOOKUP(A162,GM_Table,13,FALSE))),"")</f>
        <v/>
      </c>
    </row>
    <row r="163" spans="1:10" ht="13.5" customHeight="1" x14ac:dyDescent="0.25">
      <c r="A163" s="154" t="s">
        <v>1115</v>
      </c>
      <c r="B163" s="155" t="s">
        <v>1115</v>
      </c>
      <c r="C163" s="156">
        <v>1.66</v>
      </c>
      <c r="D163" s="161">
        <v>6.0473920000000003</v>
      </c>
      <c r="E163" s="161">
        <v>-5.7672100000000004</v>
      </c>
      <c r="F163" s="152" t="b">
        <f>IF(ISBLANK(FarmUnit[[#This Row],[1. Identifiant interne d’exploitation agricole*]]),"",IF(ISERROR(MATCH(FarmUnit[[#This Row],[1. Identifiant interne d’exploitation agricole*]],GroupMember[1. Identifiant interne d’exploitation agricole*],0)),FALSE,TRUE))</f>
        <v>1</v>
      </c>
      <c r="G163" s="157">
        <f t="shared" si="5"/>
        <v>6.0473920000000003</v>
      </c>
      <c r="H163" s="157">
        <f t="shared" si="6"/>
        <v>-5.7672100000000004</v>
      </c>
      <c r="I163" s="158" t="str">
        <f t="array" ref="I163">IF(ISBLANK(C163),"",IF(C163=MAX(IF(FarmUnit[1. Identifiant interne d’exploitation agricole*]=A163,FarmUnit[3. Superficie de l’unité agricole (ha)*])),"!","-"))</f>
        <v>!</v>
      </c>
      <c r="J163" s="153" t="str">
        <f>IFERROR(CONCATENATE(VLOOKUP(A163,GM_Table,12,FALSE)," ",(VLOOKUP(A163,GM_Table,13,FALSE))),"")</f>
        <v/>
      </c>
    </row>
    <row r="164" spans="1:10" ht="13.5" customHeight="1" x14ac:dyDescent="0.25">
      <c r="A164" s="154" t="s">
        <v>1119</v>
      </c>
      <c r="B164" s="155" t="s">
        <v>1119</v>
      </c>
      <c r="C164" s="156">
        <v>3.57</v>
      </c>
      <c r="D164" s="161">
        <v>6.0107530000000002</v>
      </c>
      <c r="E164" s="161">
        <v>-5.733854</v>
      </c>
      <c r="F164" s="152" t="b">
        <f>IF(ISBLANK(FarmUnit[[#This Row],[1. Identifiant interne d’exploitation agricole*]]),"",IF(ISERROR(MATCH(FarmUnit[[#This Row],[1. Identifiant interne d’exploitation agricole*]],GroupMember[1. Identifiant interne d’exploitation agricole*],0)),FALSE,TRUE))</f>
        <v>1</v>
      </c>
      <c r="G164" s="157">
        <f t="shared" si="5"/>
        <v>6.0107530000000002</v>
      </c>
      <c r="H164" s="157">
        <f t="shared" si="6"/>
        <v>-5.733854</v>
      </c>
      <c r="I164" s="158" t="str">
        <f t="array" ref="I164">IF(ISBLANK(C164),"",IF(C164=MAX(IF(FarmUnit[1. Identifiant interne d’exploitation agricole*]=A164,FarmUnit[3. Superficie de l’unité agricole (ha)*])),"!","-"))</f>
        <v>!</v>
      </c>
      <c r="J164" s="153" t="str">
        <f>IFERROR(CONCATENATE(VLOOKUP(A164,GM_Table,12,FALSE)," ",(VLOOKUP(A164,GM_Table,13,FALSE))),"")</f>
        <v/>
      </c>
    </row>
    <row r="165" spans="1:10" ht="13.5" customHeight="1" x14ac:dyDescent="0.25">
      <c r="A165" s="154" t="s">
        <v>1123</v>
      </c>
      <c r="B165" s="155" t="s">
        <v>1123</v>
      </c>
      <c r="C165" s="156">
        <v>1.22</v>
      </c>
      <c r="D165" s="161">
        <v>6.0105890000000004</v>
      </c>
      <c r="E165" s="161">
        <v>-5.72065</v>
      </c>
      <c r="F165" s="152" t="b">
        <f>IF(ISBLANK(FarmUnit[[#This Row],[1. Identifiant interne d’exploitation agricole*]]),"",IF(ISERROR(MATCH(FarmUnit[[#This Row],[1. Identifiant interne d’exploitation agricole*]],GroupMember[1. Identifiant interne d’exploitation agricole*],0)),FALSE,TRUE))</f>
        <v>1</v>
      </c>
      <c r="G165" s="157">
        <f t="shared" si="5"/>
        <v>6.0105890000000004</v>
      </c>
      <c r="H165" s="157">
        <f t="shared" si="6"/>
        <v>-5.72065</v>
      </c>
      <c r="I165" s="158" t="str">
        <f t="array" ref="I165">IF(ISBLANK(C165),"",IF(C165=MAX(IF(FarmUnit[1. Identifiant interne d’exploitation agricole*]=A165,FarmUnit[3. Superficie de l’unité agricole (ha)*])),"!","-"))</f>
        <v>!</v>
      </c>
      <c r="J165" s="153" t="str">
        <f>IFERROR(CONCATENATE(VLOOKUP(A165,GM_Table,12,FALSE)," ",(VLOOKUP(A165,GM_Table,13,FALSE))),"")</f>
        <v/>
      </c>
    </row>
    <row r="166" spans="1:10" ht="13.5" customHeight="1" x14ac:dyDescent="0.25">
      <c r="A166" s="154" t="s">
        <v>1127</v>
      </c>
      <c r="B166" s="155" t="s">
        <v>1127</v>
      </c>
      <c r="C166" s="156">
        <v>0.85</v>
      </c>
      <c r="D166" s="161">
        <v>6.026319</v>
      </c>
      <c r="E166" s="161">
        <v>-5.729196</v>
      </c>
      <c r="F166" s="152" t="b">
        <f>IF(ISBLANK(FarmUnit[[#This Row],[1. Identifiant interne d’exploitation agricole*]]),"",IF(ISERROR(MATCH(FarmUnit[[#This Row],[1. Identifiant interne d’exploitation agricole*]],GroupMember[1. Identifiant interne d’exploitation agricole*],0)),FALSE,TRUE))</f>
        <v>1</v>
      </c>
      <c r="G166" s="157">
        <f t="shared" si="5"/>
        <v>6.026319</v>
      </c>
      <c r="H166" s="157">
        <f t="shared" si="6"/>
        <v>-5.729196</v>
      </c>
      <c r="I166" s="158" t="str">
        <f t="array" ref="I166">IF(ISBLANK(C166),"",IF(C166=MAX(IF(FarmUnit[1. Identifiant interne d’exploitation agricole*]=A166,FarmUnit[3. Superficie de l’unité agricole (ha)*])),"!","-"))</f>
        <v>!</v>
      </c>
      <c r="J166" s="153" t="str">
        <f>IFERROR(CONCATENATE(VLOOKUP(A166,GM_Table,12,FALSE)," ",(VLOOKUP(A166,GM_Table,13,FALSE))),"")</f>
        <v/>
      </c>
    </row>
    <row r="167" spans="1:10" ht="13.5" customHeight="1" x14ac:dyDescent="0.25">
      <c r="A167" s="154" t="s">
        <v>1132</v>
      </c>
      <c r="B167" s="155" t="s">
        <v>1132</v>
      </c>
      <c r="C167" s="156">
        <v>1.29</v>
      </c>
      <c r="D167" s="161">
        <v>6.0372649999999997</v>
      </c>
      <c r="E167" s="161">
        <v>-5.7133969999999996</v>
      </c>
      <c r="F167" s="152" t="b">
        <f>IF(ISBLANK(FarmUnit[[#This Row],[1. Identifiant interne d’exploitation agricole*]]),"",IF(ISERROR(MATCH(FarmUnit[[#This Row],[1. Identifiant interne d’exploitation agricole*]],GroupMember[1. Identifiant interne d’exploitation agricole*],0)),FALSE,TRUE))</f>
        <v>1</v>
      </c>
      <c r="G167" s="157">
        <f t="shared" si="5"/>
        <v>6.0372649999999997</v>
      </c>
      <c r="H167" s="157">
        <f t="shared" si="6"/>
        <v>-5.7133969999999996</v>
      </c>
      <c r="I167" s="158" t="str">
        <f t="array" ref="I167">IF(ISBLANK(C167),"",IF(C167=MAX(IF(FarmUnit[1. Identifiant interne d’exploitation agricole*]=A167,FarmUnit[3. Superficie de l’unité agricole (ha)*])),"!","-"))</f>
        <v>!</v>
      </c>
      <c r="J167" s="153" t="str">
        <f>IFERROR(CONCATENATE(VLOOKUP(A167,GM_Table,12,FALSE)," ",(VLOOKUP(A167,GM_Table,13,FALSE))),"")</f>
        <v/>
      </c>
    </row>
    <row r="168" spans="1:10" ht="13.5" customHeight="1" x14ac:dyDescent="0.25">
      <c r="A168" s="154" t="s">
        <v>1135</v>
      </c>
      <c r="B168" s="155" t="s">
        <v>1135</v>
      </c>
      <c r="C168" s="156">
        <v>3.97</v>
      </c>
      <c r="D168" s="161">
        <v>6.0516379999999996</v>
      </c>
      <c r="E168" s="161">
        <v>-5.7362219999999997</v>
      </c>
      <c r="F168" s="152" t="b">
        <f>IF(ISBLANK(FarmUnit[[#This Row],[1. Identifiant interne d’exploitation agricole*]]),"",IF(ISERROR(MATCH(FarmUnit[[#This Row],[1. Identifiant interne d’exploitation agricole*]],GroupMember[1. Identifiant interne d’exploitation agricole*],0)),FALSE,TRUE))</f>
        <v>1</v>
      </c>
      <c r="G168" s="157">
        <f t="shared" si="5"/>
        <v>6.0516379999999996</v>
      </c>
      <c r="H168" s="157">
        <f t="shared" si="6"/>
        <v>-5.7362219999999997</v>
      </c>
      <c r="I168" s="158" t="str">
        <f t="array" ref="I168">IF(ISBLANK(C168),"",IF(C168=MAX(IF(FarmUnit[1. Identifiant interne d’exploitation agricole*]=A168,FarmUnit[3. Superficie de l’unité agricole (ha)*])),"!","-"))</f>
        <v>!</v>
      </c>
      <c r="J168" s="153" t="str">
        <f>IFERROR(CONCATENATE(VLOOKUP(A168,GM_Table,12,FALSE)," ",(VLOOKUP(A168,GM_Table,13,FALSE))),"")</f>
        <v/>
      </c>
    </row>
    <row r="169" spans="1:10" ht="13.5" customHeight="1" x14ac:dyDescent="0.25">
      <c r="A169" s="154" t="s">
        <v>1138</v>
      </c>
      <c r="B169" s="155" t="s">
        <v>1138</v>
      </c>
      <c r="C169" s="156">
        <v>0.85</v>
      </c>
      <c r="D169" s="161">
        <v>6.04819</v>
      </c>
      <c r="E169" s="161">
        <v>-5.7553289999999997</v>
      </c>
      <c r="F169" s="152" t="b">
        <f>IF(ISBLANK(FarmUnit[[#This Row],[1. Identifiant interne d’exploitation agricole*]]),"",IF(ISERROR(MATCH(FarmUnit[[#This Row],[1. Identifiant interne d’exploitation agricole*]],GroupMember[1. Identifiant interne d’exploitation agricole*],0)),FALSE,TRUE))</f>
        <v>1</v>
      </c>
      <c r="G169" s="157">
        <f t="shared" si="5"/>
        <v>6.04819</v>
      </c>
      <c r="H169" s="157">
        <f t="shared" si="6"/>
        <v>-5.7553289999999997</v>
      </c>
      <c r="I169" s="158" t="str">
        <f t="array" ref="I169">IF(ISBLANK(C169),"",IF(C169=MAX(IF(FarmUnit[1. Identifiant interne d’exploitation agricole*]=A169,FarmUnit[3. Superficie de l’unité agricole (ha)*])),"!","-"))</f>
        <v>!</v>
      </c>
      <c r="J169" s="153" t="str">
        <f>IFERROR(CONCATENATE(VLOOKUP(A169,GM_Table,12,FALSE)," ",(VLOOKUP(A169,GM_Table,13,FALSE))),"")</f>
        <v/>
      </c>
    </row>
    <row r="170" spans="1:10" ht="13.5" customHeight="1" x14ac:dyDescent="0.25">
      <c r="A170" s="154" t="s">
        <v>1141</v>
      </c>
      <c r="B170" s="155" t="s">
        <v>1141</v>
      </c>
      <c r="C170" s="156">
        <v>1.097</v>
      </c>
      <c r="D170" s="161">
        <v>6.029115</v>
      </c>
      <c r="E170" s="161">
        <v>-5.7223509999999997</v>
      </c>
      <c r="F170" s="152" t="b">
        <f>IF(ISBLANK(FarmUnit[[#This Row],[1. Identifiant interne d’exploitation agricole*]]),"",IF(ISERROR(MATCH(FarmUnit[[#This Row],[1. Identifiant interne d’exploitation agricole*]],GroupMember[1. Identifiant interne d’exploitation agricole*],0)),FALSE,TRUE))</f>
        <v>1</v>
      </c>
      <c r="G170" s="157">
        <f t="shared" si="5"/>
        <v>6.029115</v>
      </c>
      <c r="H170" s="157">
        <f t="shared" si="6"/>
        <v>-5.7223509999999997</v>
      </c>
      <c r="I170" s="158" t="str">
        <f t="array" ref="I170">IF(ISBLANK(C170),"",IF(C170=MAX(IF(FarmUnit[1. Identifiant interne d’exploitation agricole*]=A170,FarmUnit[3. Superficie de l’unité agricole (ha)*])),"!","-"))</f>
        <v>!</v>
      </c>
      <c r="J170" s="153" t="str">
        <f>IFERROR(CONCATENATE(VLOOKUP(A170,GM_Table,12,FALSE)," ",(VLOOKUP(A170,GM_Table,13,FALSE))),"")</f>
        <v/>
      </c>
    </row>
    <row r="171" spans="1:10" ht="13.5" customHeight="1" x14ac:dyDescent="0.25">
      <c r="A171" s="154" t="s">
        <v>1145</v>
      </c>
      <c r="B171" s="155" t="s">
        <v>1145</v>
      </c>
      <c r="C171" s="156">
        <v>2.2999999999999998</v>
      </c>
      <c r="D171" s="161">
        <v>6.0291129999999997</v>
      </c>
      <c r="E171" s="161">
        <v>-5.7488520000000003</v>
      </c>
      <c r="F171" s="152" t="b">
        <f>IF(ISBLANK(FarmUnit[[#This Row],[1. Identifiant interne d’exploitation agricole*]]),"",IF(ISERROR(MATCH(FarmUnit[[#This Row],[1. Identifiant interne d’exploitation agricole*]],GroupMember[1. Identifiant interne d’exploitation agricole*],0)),FALSE,TRUE))</f>
        <v>1</v>
      </c>
      <c r="G171" s="157">
        <f t="shared" si="5"/>
        <v>6.0291129999999997</v>
      </c>
      <c r="H171" s="157">
        <f t="shared" si="6"/>
        <v>-5.7488520000000003</v>
      </c>
      <c r="I171" s="158" t="str">
        <f t="array" ref="I171">IF(ISBLANK(C171),"",IF(C171=MAX(IF(FarmUnit[1. Identifiant interne d’exploitation agricole*]=A171,FarmUnit[3. Superficie de l’unité agricole (ha)*])),"!","-"))</f>
        <v>!</v>
      </c>
      <c r="J171" s="153" t="str">
        <f>IFERROR(CONCATENATE(VLOOKUP(A171,GM_Table,12,FALSE)," ",(VLOOKUP(A171,GM_Table,13,FALSE))),"")</f>
        <v/>
      </c>
    </row>
    <row r="172" spans="1:10" ht="13.5" customHeight="1" x14ac:dyDescent="0.25">
      <c r="A172" s="154" t="s">
        <v>1148</v>
      </c>
      <c r="B172" s="155" t="s">
        <v>1148</v>
      </c>
      <c r="C172" s="156">
        <v>0.52</v>
      </c>
      <c r="D172" s="161">
        <v>6.0005309999999996</v>
      </c>
      <c r="E172" s="161">
        <v>-5.7733049999999997</v>
      </c>
      <c r="F172" s="152" t="b">
        <f>IF(ISBLANK(FarmUnit[[#This Row],[1. Identifiant interne d’exploitation agricole*]]),"",IF(ISERROR(MATCH(FarmUnit[[#This Row],[1. Identifiant interne d’exploitation agricole*]],GroupMember[1. Identifiant interne d’exploitation agricole*],0)),FALSE,TRUE))</f>
        <v>1</v>
      </c>
      <c r="G172" s="157">
        <f t="shared" si="5"/>
        <v>6.0005309999999996</v>
      </c>
      <c r="H172" s="157">
        <f t="shared" si="6"/>
        <v>-5.7733049999999997</v>
      </c>
      <c r="I172" s="158" t="str">
        <f t="array" ref="I172">IF(ISBLANK(C172),"",IF(C172=MAX(IF(FarmUnit[1. Identifiant interne d’exploitation agricole*]=A172,FarmUnit[3. Superficie de l’unité agricole (ha)*])),"!","-"))</f>
        <v>!</v>
      </c>
      <c r="J172" s="153" t="str">
        <f>IFERROR(CONCATENATE(VLOOKUP(A172,GM_Table,12,FALSE)," ",(VLOOKUP(A172,GM_Table,13,FALSE))),"")</f>
        <v/>
      </c>
    </row>
    <row r="173" spans="1:10" ht="13.5" customHeight="1" x14ac:dyDescent="0.25">
      <c r="A173" s="154" t="s">
        <v>1152</v>
      </c>
      <c r="B173" s="155" t="s">
        <v>1152</v>
      </c>
      <c r="C173" s="156">
        <v>0.68</v>
      </c>
      <c r="D173" s="161">
        <v>6.0093589999999999</v>
      </c>
      <c r="E173" s="161">
        <v>-5.7460259999999996</v>
      </c>
      <c r="F173" s="152" t="b">
        <f>IF(ISBLANK(FarmUnit[[#This Row],[1. Identifiant interne d’exploitation agricole*]]),"",IF(ISERROR(MATCH(FarmUnit[[#This Row],[1. Identifiant interne d’exploitation agricole*]],GroupMember[1. Identifiant interne d’exploitation agricole*],0)),FALSE,TRUE))</f>
        <v>1</v>
      </c>
      <c r="G173" s="157">
        <f t="shared" si="5"/>
        <v>6.0093589999999999</v>
      </c>
      <c r="H173" s="157">
        <f t="shared" si="6"/>
        <v>-5.7460259999999996</v>
      </c>
      <c r="I173" s="158" t="str">
        <f t="array" ref="I173">IF(ISBLANK(C173),"",IF(C173=MAX(IF(FarmUnit[1. Identifiant interne d’exploitation agricole*]=A173,FarmUnit[3. Superficie de l’unité agricole (ha)*])),"!","-"))</f>
        <v>!</v>
      </c>
      <c r="J173" s="153" t="str">
        <f>IFERROR(CONCATENATE(VLOOKUP(A173,GM_Table,12,FALSE)," ",(VLOOKUP(A173,GM_Table,13,FALSE))),"")</f>
        <v/>
      </c>
    </row>
    <row r="174" spans="1:10" ht="13.5" customHeight="1" x14ac:dyDescent="0.25">
      <c r="A174" s="154" t="s">
        <v>1155</v>
      </c>
      <c r="B174" s="155" t="s">
        <v>1155</v>
      </c>
      <c r="C174" s="156">
        <v>1.1000000000000001</v>
      </c>
      <c r="D174" s="161">
        <v>6.0226230000000003</v>
      </c>
      <c r="E174" s="161">
        <v>-5.7272699999999999</v>
      </c>
      <c r="F174" s="152" t="b">
        <f>IF(ISBLANK(FarmUnit[[#This Row],[1. Identifiant interne d’exploitation agricole*]]),"",IF(ISERROR(MATCH(FarmUnit[[#This Row],[1. Identifiant interne d’exploitation agricole*]],GroupMember[1. Identifiant interne d’exploitation agricole*],0)),FALSE,TRUE))</f>
        <v>1</v>
      </c>
      <c r="G174" s="157">
        <f t="shared" si="5"/>
        <v>6.0226230000000003</v>
      </c>
      <c r="H174" s="157">
        <f t="shared" si="6"/>
        <v>-5.7272699999999999</v>
      </c>
      <c r="I174" s="158" t="str">
        <f t="array" ref="I174">IF(ISBLANK(C174),"",IF(C174=MAX(IF(FarmUnit[1. Identifiant interne d’exploitation agricole*]=A174,FarmUnit[3. Superficie de l’unité agricole (ha)*])),"!","-"))</f>
        <v>!</v>
      </c>
      <c r="J174" s="153" t="str">
        <f>IFERROR(CONCATENATE(VLOOKUP(A174,GM_Table,12,FALSE)," ",(VLOOKUP(A174,GM_Table,13,FALSE))),"")</f>
        <v/>
      </c>
    </row>
    <row r="175" spans="1:10" ht="13.5" customHeight="1" x14ac:dyDescent="0.25">
      <c r="A175" s="154" t="s">
        <v>1159</v>
      </c>
      <c r="B175" s="155" t="s">
        <v>1159</v>
      </c>
      <c r="C175" s="156">
        <v>1.26</v>
      </c>
      <c r="D175" s="161">
        <v>6.0169839999999999</v>
      </c>
      <c r="E175" s="161">
        <v>-5.7275749999999999</v>
      </c>
      <c r="F175" s="152" t="b">
        <f>IF(ISBLANK(FarmUnit[[#This Row],[1. Identifiant interne d’exploitation agricole*]]),"",IF(ISERROR(MATCH(FarmUnit[[#This Row],[1. Identifiant interne d’exploitation agricole*]],GroupMember[1. Identifiant interne d’exploitation agricole*],0)),FALSE,TRUE))</f>
        <v>1</v>
      </c>
      <c r="G175" s="157">
        <f t="shared" si="5"/>
        <v>6.0169839999999999</v>
      </c>
      <c r="H175" s="157">
        <f t="shared" si="6"/>
        <v>-5.7275749999999999</v>
      </c>
      <c r="I175" s="158" t="str">
        <f t="array" ref="I175">IF(ISBLANK(C175),"",IF(C175=MAX(IF(FarmUnit[1. Identifiant interne d’exploitation agricole*]=A175,FarmUnit[3. Superficie de l’unité agricole (ha)*])),"!","-"))</f>
        <v>!</v>
      </c>
      <c r="J175" s="153" t="str">
        <f>IFERROR(CONCATENATE(VLOOKUP(A175,GM_Table,12,FALSE)," ",(VLOOKUP(A175,GM_Table,13,FALSE))),"")</f>
        <v/>
      </c>
    </row>
    <row r="176" spans="1:10" ht="13.5" customHeight="1" x14ac:dyDescent="0.25">
      <c r="A176" s="154" t="s">
        <v>1163</v>
      </c>
      <c r="B176" s="155" t="s">
        <v>2278</v>
      </c>
      <c r="C176" s="156">
        <v>0.71</v>
      </c>
      <c r="D176" s="161">
        <v>6.035037</v>
      </c>
      <c r="E176" s="161">
        <v>-5.7582839999999997</v>
      </c>
      <c r="F176" s="152" t="b">
        <f>IF(ISBLANK(FarmUnit[[#This Row],[1. Identifiant interne d’exploitation agricole*]]),"",IF(ISERROR(MATCH(FarmUnit[[#This Row],[1. Identifiant interne d’exploitation agricole*]],GroupMember[1. Identifiant interne d’exploitation agricole*],0)),FALSE,TRUE))</f>
        <v>1</v>
      </c>
      <c r="G176" s="157">
        <f t="shared" si="5"/>
        <v>6.035037</v>
      </c>
      <c r="H176" s="157">
        <f t="shared" si="6"/>
        <v>-5.7582839999999997</v>
      </c>
      <c r="I176" s="158" t="str">
        <f t="array" ref="I176">IF(ISBLANK(C176),"",IF(C176=MAX(IF(FarmUnit[1. Identifiant interne d’exploitation agricole*]=A176,FarmUnit[3. Superficie de l’unité agricole (ha)*])),"!","-"))</f>
        <v>-</v>
      </c>
      <c r="J176" s="153" t="str">
        <f>IFERROR(CONCATENATE(VLOOKUP(A176,GM_Table,12,FALSE)," ",(VLOOKUP(A176,GM_Table,13,FALSE))),"")</f>
        <v/>
      </c>
    </row>
    <row r="177" spans="1:10" ht="13.5" customHeight="1" x14ac:dyDescent="0.25">
      <c r="A177" s="154" t="s">
        <v>1163</v>
      </c>
      <c r="B177" s="155" t="s">
        <v>2279</v>
      </c>
      <c r="C177" s="156">
        <v>1.76</v>
      </c>
      <c r="D177" s="161">
        <v>6.0363959999999999</v>
      </c>
      <c r="E177" s="161">
        <v>-5.7105430000000004</v>
      </c>
      <c r="F177" s="152" t="b">
        <f>IF(ISBLANK(FarmUnit[[#This Row],[1. Identifiant interne d’exploitation agricole*]]),"",IF(ISERROR(MATCH(FarmUnit[[#This Row],[1. Identifiant interne d’exploitation agricole*]],GroupMember[1. Identifiant interne d’exploitation agricole*],0)),FALSE,TRUE))</f>
        <v>1</v>
      </c>
      <c r="G177" s="157">
        <f t="shared" si="5"/>
        <v>6.0363959999999999</v>
      </c>
      <c r="H177" s="157">
        <f t="shared" si="6"/>
        <v>-5.7105430000000004</v>
      </c>
      <c r="I177" s="158" t="str">
        <f t="array" ref="I177">IF(ISBLANK(C177),"",IF(C177=MAX(IF(FarmUnit[1. Identifiant interne d’exploitation agricole*]=A177,FarmUnit[3. Superficie de l’unité agricole (ha)*])),"!","-"))</f>
        <v>!</v>
      </c>
      <c r="J177" s="153" t="str">
        <f>IFERROR(CONCATENATE(VLOOKUP(A177,GM_Table,12,FALSE)," ",(VLOOKUP(A177,GM_Table,13,FALSE))),"")</f>
        <v/>
      </c>
    </row>
    <row r="178" spans="1:10" ht="13.5" customHeight="1" x14ac:dyDescent="0.25">
      <c r="A178" s="154" t="s">
        <v>1168</v>
      </c>
      <c r="B178" s="155" t="s">
        <v>1168</v>
      </c>
      <c r="C178" s="156">
        <v>1.18</v>
      </c>
      <c r="D178" s="161">
        <v>6.05274</v>
      </c>
      <c r="E178" s="161">
        <v>-5.7392969999999996</v>
      </c>
      <c r="F178" s="152" t="b">
        <f>IF(ISBLANK(FarmUnit[[#This Row],[1. Identifiant interne d’exploitation agricole*]]),"",IF(ISERROR(MATCH(FarmUnit[[#This Row],[1. Identifiant interne d’exploitation agricole*]],GroupMember[1. Identifiant interne d’exploitation agricole*],0)),FALSE,TRUE))</f>
        <v>1</v>
      </c>
      <c r="G178" s="157">
        <f t="shared" ref="G178:G237" si="7">IF(D178=0,"",D178)</f>
        <v>6.05274</v>
      </c>
      <c r="H178" s="157">
        <f t="shared" ref="H178:H237" si="8">IF(E178=0,"",E178)</f>
        <v>-5.7392969999999996</v>
      </c>
      <c r="I178" s="158" t="str">
        <f t="array" ref="I178">IF(ISBLANK(C178),"",IF(C178=MAX(IF(FarmUnit[1. Identifiant interne d’exploitation agricole*]=A178,FarmUnit[3. Superficie de l’unité agricole (ha)*])),"!","-"))</f>
        <v>!</v>
      </c>
      <c r="J178" s="153" t="str">
        <f>IFERROR(CONCATENATE(VLOOKUP(A178,GM_Table,12,FALSE)," ",(VLOOKUP(A178,GM_Table,13,FALSE))),"")</f>
        <v/>
      </c>
    </row>
    <row r="179" spans="1:10" ht="13.5" customHeight="1" x14ac:dyDescent="0.25">
      <c r="A179" s="154" t="s">
        <v>1171</v>
      </c>
      <c r="B179" s="155" t="s">
        <v>1171</v>
      </c>
      <c r="C179" s="156">
        <v>1.57</v>
      </c>
      <c r="D179" s="161">
        <v>6.0352069999999998</v>
      </c>
      <c r="E179" s="161">
        <v>-5.726667</v>
      </c>
      <c r="F179" s="152" t="b">
        <f>IF(ISBLANK(FarmUnit[[#This Row],[1. Identifiant interne d’exploitation agricole*]]),"",IF(ISERROR(MATCH(FarmUnit[[#This Row],[1. Identifiant interne d’exploitation agricole*]],GroupMember[1. Identifiant interne d’exploitation agricole*],0)),FALSE,TRUE))</f>
        <v>1</v>
      </c>
      <c r="G179" s="157">
        <f t="shared" si="7"/>
        <v>6.0352069999999998</v>
      </c>
      <c r="H179" s="157">
        <f t="shared" si="8"/>
        <v>-5.726667</v>
      </c>
      <c r="I179" s="158" t="str">
        <f t="array" ref="I179">IF(ISBLANK(C179),"",IF(C179=MAX(IF(FarmUnit[1. Identifiant interne d’exploitation agricole*]=A179,FarmUnit[3. Superficie de l’unité agricole (ha)*])),"!","-"))</f>
        <v>!</v>
      </c>
      <c r="J179" s="153" t="str">
        <f>IFERROR(CONCATENATE(VLOOKUP(A179,GM_Table,12,FALSE)," ",(VLOOKUP(A179,GM_Table,13,FALSE))),"")</f>
        <v/>
      </c>
    </row>
    <row r="180" spans="1:10" ht="13.5" customHeight="1" x14ac:dyDescent="0.25">
      <c r="A180" s="154" t="s">
        <v>1176</v>
      </c>
      <c r="B180" s="155" t="s">
        <v>1176</v>
      </c>
      <c r="C180" s="156">
        <v>1.84</v>
      </c>
      <c r="D180" s="161">
        <v>6.0048959999999996</v>
      </c>
      <c r="E180" s="161">
        <v>-5.7756220000000003</v>
      </c>
      <c r="F180" s="152" t="b">
        <f>IF(ISBLANK(FarmUnit[[#This Row],[1. Identifiant interne d’exploitation agricole*]]),"",IF(ISERROR(MATCH(FarmUnit[[#This Row],[1. Identifiant interne d’exploitation agricole*]],GroupMember[1. Identifiant interne d’exploitation agricole*],0)),FALSE,TRUE))</f>
        <v>1</v>
      </c>
      <c r="G180" s="157">
        <f t="shared" si="7"/>
        <v>6.0048959999999996</v>
      </c>
      <c r="H180" s="157">
        <f t="shared" si="8"/>
        <v>-5.7756220000000003</v>
      </c>
      <c r="I180" s="158" t="str">
        <f t="array" ref="I180">IF(ISBLANK(C180),"",IF(C180=MAX(IF(FarmUnit[1. Identifiant interne d’exploitation agricole*]=A180,FarmUnit[3. Superficie de l’unité agricole (ha)*])),"!","-"))</f>
        <v>!</v>
      </c>
      <c r="J180" s="153" t="str">
        <f>IFERROR(CONCATENATE(VLOOKUP(A180,GM_Table,12,FALSE)," ",(VLOOKUP(A180,GM_Table,13,FALSE))),"")</f>
        <v/>
      </c>
    </row>
    <row r="181" spans="1:10" ht="13.5" customHeight="1" x14ac:dyDescent="0.25">
      <c r="A181" s="154" t="s">
        <v>1179</v>
      </c>
      <c r="B181" s="155" t="s">
        <v>1179</v>
      </c>
      <c r="C181" s="156">
        <v>1.62</v>
      </c>
      <c r="D181" s="161">
        <v>6.0484650000000002</v>
      </c>
      <c r="E181" s="161">
        <v>-5.7542160000000004</v>
      </c>
      <c r="F181" s="152" t="b">
        <f>IF(ISBLANK(FarmUnit[[#This Row],[1. Identifiant interne d’exploitation agricole*]]),"",IF(ISERROR(MATCH(FarmUnit[[#This Row],[1. Identifiant interne d’exploitation agricole*]],GroupMember[1. Identifiant interne d’exploitation agricole*],0)),FALSE,TRUE))</f>
        <v>1</v>
      </c>
      <c r="G181" s="157">
        <f t="shared" si="7"/>
        <v>6.0484650000000002</v>
      </c>
      <c r="H181" s="157">
        <f t="shared" si="8"/>
        <v>-5.7542160000000004</v>
      </c>
      <c r="I181" s="158" t="str">
        <f t="array" ref="I181">IF(ISBLANK(C181),"",IF(C181=MAX(IF(FarmUnit[1. Identifiant interne d’exploitation agricole*]=A181,FarmUnit[3. Superficie de l’unité agricole (ha)*])),"!","-"))</f>
        <v>!</v>
      </c>
      <c r="J181" s="153" t="str">
        <f>IFERROR(CONCATENATE(VLOOKUP(A181,GM_Table,12,FALSE)," ",(VLOOKUP(A181,GM_Table,13,FALSE))),"")</f>
        <v/>
      </c>
    </row>
    <row r="182" spans="1:10" ht="13.5" customHeight="1" x14ac:dyDescent="0.25">
      <c r="A182" s="154" t="s">
        <v>1183</v>
      </c>
      <c r="B182" s="155" t="s">
        <v>1183</v>
      </c>
      <c r="C182" s="156">
        <v>1.75</v>
      </c>
      <c r="D182" s="161">
        <v>6.0359020000000001</v>
      </c>
      <c r="E182" s="161">
        <v>-5.7737470000000002</v>
      </c>
      <c r="F182" s="152" t="b">
        <f>IF(ISBLANK(FarmUnit[[#This Row],[1. Identifiant interne d’exploitation agricole*]]),"",IF(ISERROR(MATCH(FarmUnit[[#This Row],[1. Identifiant interne d’exploitation agricole*]],GroupMember[1. Identifiant interne d’exploitation agricole*],0)),FALSE,TRUE))</f>
        <v>1</v>
      </c>
      <c r="G182" s="157">
        <f t="shared" si="7"/>
        <v>6.0359020000000001</v>
      </c>
      <c r="H182" s="157">
        <f t="shared" si="8"/>
        <v>-5.7737470000000002</v>
      </c>
      <c r="I182" s="158" t="str">
        <f t="array" ref="I182">IF(ISBLANK(C182),"",IF(C182=MAX(IF(FarmUnit[1. Identifiant interne d’exploitation agricole*]=A182,FarmUnit[3. Superficie de l’unité agricole (ha)*])),"!","-"))</f>
        <v>!</v>
      </c>
      <c r="J182" s="153" t="str">
        <f>IFERROR(CONCATENATE(VLOOKUP(A182,GM_Table,12,FALSE)," ",(VLOOKUP(A182,GM_Table,13,FALSE))),"")</f>
        <v/>
      </c>
    </row>
    <row r="183" spans="1:10" ht="13.5" customHeight="1" x14ac:dyDescent="0.25">
      <c r="A183" s="154" t="s">
        <v>1187</v>
      </c>
      <c r="B183" s="155" t="s">
        <v>2280</v>
      </c>
      <c r="C183" s="156">
        <v>2</v>
      </c>
      <c r="D183" s="161">
        <v>6.035819</v>
      </c>
      <c r="E183" s="161">
        <v>-5.7774010000000002</v>
      </c>
      <c r="F183" s="152" t="b">
        <f>IF(ISBLANK(FarmUnit[[#This Row],[1. Identifiant interne d’exploitation agricole*]]),"",IF(ISERROR(MATCH(FarmUnit[[#This Row],[1. Identifiant interne d’exploitation agricole*]],GroupMember[1. Identifiant interne d’exploitation agricole*],0)),FALSE,TRUE))</f>
        <v>1</v>
      </c>
      <c r="G183" s="157">
        <f t="shared" si="7"/>
        <v>6.035819</v>
      </c>
      <c r="H183" s="157">
        <f t="shared" si="8"/>
        <v>-5.7774010000000002</v>
      </c>
      <c r="I183" s="158" t="str">
        <f t="array" ref="I183">IF(ISBLANK(C183),"",IF(C183=MAX(IF(FarmUnit[1. Identifiant interne d’exploitation agricole*]=A183,FarmUnit[3. Superficie de l’unité agricole (ha)*])),"!","-"))</f>
        <v>!</v>
      </c>
      <c r="J183" s="153" t="str">
        <f>IFERROR(CONCATENATE(VLOOKUP(A183,GM_Table,12,FALSE)," ",(VLOOKUP(A183,GM_Table,13,FALSE))),"")</f>
        <v/>
      </c>
    </row>
    <row r="184" spans="1:10" ht="13.5" customHeight="1" x14ac:dyDescent="0.25">
      <c r="A184" s="154" t="s">
        <v>1187</v>
      </c>
      <c r="B184" s="155" t="s">
        <v>2281</v>
      </c>
      <c r="C184" s="156">
        <v>1.48</v>
      </c>
      <c r="D184" s="161">
        <v>6.0354830000000002</v>
      </c>
      <c r="E184" s="161">
        <v>-5.7710169999999996</v>
      </c>
      <c r="F184" s="152" t="b">
        <f>IF(ISBLANK(FarmUnit[[#This Row],[1. Identifiant interne d’exploitation agricole*]]),"",IF(ISERROR(MATCH(FarmUnit[[#This Row],[1. Identifiant interne d’exploitation agricole*]],GroupMember[1. Identifiant interne d’exploitation agricole*],0)),FALSE,TRUE))</f>
        <v>1</v>
      </c>
      <c r="G184" s="157">
        <f t="shared" si="7"/>
        <v>6.0354830000000002</v>
      </c>
      <c r="H184" s="157">
        <f t="shared" si="8"/>
        <v>-5.7710169999999996</v>
      </c>
      <c r="I184" s="158" t="str">
        <f t="array" ref="I184">IF(ISBLANK(C184),"",IF(C184=MAX(IF(FarmUnit[1. Identifiant interne d’exploitation agricole*]=A184,FarmUnit[3. Superficie de l’unité agricole (ha)*])),"!","-"))</f>
        <v>-</v>
      </c>
      <c r="J184" s="153" t="str">
        <f>IFERROR(CONCATENATE(VLOOKUP(A184,GM_Table,12,FALSE)," ",(VLOOKUP(A184,GM_Table,13,FALSE))),"")</f>
        <v/>
      </c>
    </row>
    <row r="185" spans="1:10" ht="13.5" customHeight="1" x14ac:dyDescent="0.25">
      <c r="A185" s="154" t="s">
        <v>1190</v>
      </c>
      <c r="B185" s="155" t="s">
        <v>1190</v>
      </c>
      <c r="C185" s="156">
        <v>4.8100000000000005</v>
      </c>
      <c r="D185" s="161">
        <v>6.0088710000000001</v>
      </c>
      <c r="E185" s="161">
        <v>-5.7866999999999997</v>
      </c>
      <c r="F185" s="152" t="b">
        <f>IF(ISBLANK(FarmUnit[[#This Row],[1. Identifiant interne d’exploitation agricole*]]),"",IF(ISERROR(MATCH(FarmUnit[[#This Row],[1. Identifiant interne d’exploitation agricole*]],GroupMember[1. Identifiant interne d’exploitation agricole*],0)),FALSE,TRUE))</f>
        <v>1</v>
      </c>
      <c r="G185" s="157">
        <f t="shared" si="7"/>
        <v>6.0088710000000001</v>
      </c>
      <c r="H185" s="157">
        <f t="shared" si="8"/>
        <v>-5.7866999999999997</v>
      </c>
      <c r="I185" s="158" t="str">
        <f t="array" ref="I185">IF(ISBLANK(C185),"",IF(C185=MAX(IF(FarmUnit[1. Identifiant interne d’exploitation agricole*]=A185,FarmUnit[3. Superficie de l’unité agricole (ha)*])),"!","-"))</f>
        <v>!</v>
      </c>
      <c r="J185" s="153" t="str">
        <f>IFERROR(CONCATENATE(VLOOKUP(A185,GM_Table,12,FALSE)," ",(VLOOKUP(A185,GM_Table,13,FALSE))),"")</f>
        <v/>
      </c>
    </row>
    <row r="186" spans="1:10" ht="13.5" customHeight="1" x14ac:dyDescent="0.25">
      <c r="A186" s="154" t="s">
        <v>1193</v>
      </c>
      <c r="B186" s="155" t="s">
        <v>1193</v>
      </c>
      <c r="C186" s="156">
        <v>9.11</v>
      </c>
      <c r="D186" s="161">
        <v>6.0517849999999997</v>
      </c>
      <c r="E186" s="161">
        <v>-5.7474420000000004</v>
      </c>
      <c r="F186" s="152" t="b">
        <f>IF(ISBLANK(FarmUnit[[#This Row],[1. Identifiant interne d’exploitation agricole*]]),"",IF(ISERROR(MATCH(FarmUnit[[#This Row],[1. Identifiant interne d’exploitation agricole*]],GroupMember[1. Identifiant interne d’exploitation agricole*],0)),FALSE,TRUE))</f>
        <v>1</v>
      </c>
      <c r="G186" s="157">
        <f t="shared" si="7"/>
        <v>6.0517849999999997</v>
      </c>
      <c r="H186" s="157">
        <f t="shared" si="8"/>
        <v>-5.7474420000000004</v>
      </c>
      <c r="I186" s="158" t="str">
        <f t="array" ref="I186">IF(ISBLANK(C186),"",IF(C186=MAX(IF(FarmUnit[1. Identifiant interne d’exploitation agricole*]=A186,FarmUnit[3. Superficie de l’unité agricole (ha)*])),"!","-"))</f>
        <v>!</v>
      </c>
      <c r="J186" s="153" t="str">
        <f>IFERROR(CONCATENATE(VLOOKUP(A186,GM_Table,12,FALSE)," ",(VLOOKUP(A186,GM_Table,13,FALSE))),"")</f>
        <v/>
      </c>
    </row>
    <row r="187" spans="1:10" ht="13.5" customHeight="1" x14ac:dyDescent="0.25">
      <c r="A187" s="154" t="s">
        <v>1196</v>
      </c>
      <c r="B187" s="155" t="s">
        <v>1196</v>
      </c>
      <c r="C187" s="156">
        <v>1.8</v>
      </c>
      <c r="D187" s="161">
        <v>6.0198020000000003</v>
      </c>
      <c r="E187" s="161">
        <v>-5.7350199999999996</v>
      </c>
      <c r="F187" s="152" t="b">
        <f>IF(ISBLANK(FarmUnit[[#This Row],[1. Identifiant interne d’exploitation agricole*]]),"",IF(ISERROR(MATCH(FarmUnit[[#This Row],[1. Identifiant interne d’exploitation agricole*]],GroupMember[1. Identifiant interne d’exploitation agricole*],0)),FALSE,TRUE))</f>
        <v>1</v>
      </c>
      <c r="G187" s="157">
        <f t="shared" si="7"/>
        <v>6.0198020000000003</v>
      </c>
      <c r="H187" s="157">
        <f t="shared" si="8"/>
        <v>-5.7350199999999996</v>
      </c>
      <c r="I187" s="158" t="str">
        <f t="array" ref="I187">IF(ISBLANK(C187),"",IF(C187=MAX(IF(FarmUnit[1. Identifiant interne d’exploitation agricole*]=A187,FarmUnit[3. Superficie de l’unité agricole (ha)*])),"!","-"))</f>
        <v>!</v>
      </c>
      <c r="J187" s="153" t="str">
        <f>IFERROR(CONCATENATE(VLOOKUP(A187,GM_Table,12,FALSE)," ",(VLOOKUP(A187,GM_Table,13,FALSE))),"")</f>
        <v/>
      </c>
    </row>
    <row r="188" spans="1:10" ht="13.5" customHeight="1" x14ac:dyDescent="0.25">
      <c r="A188" s="154" t="s">
        <v>1200</v>
      </c>
      <c r="B188" s="155" t="s">
        <v>1200</v>
      </c>
      <c r="C188" s="156">
        <v>2.8200000000000003</v>
      </c>
      <c r="D188" s="161">
        <v>6.0591359999999996</v>
      </c>
      <c r="E188" s="161">
        <v>-5.7467160000000002</v>
      </c>
      <c r="F188" s="152" t="b">
        <f>IF(ISBLANK(FarmUnit[[#This Row],[1. Identifiant interne d’exploitation agricole*]]),"",IF(ISERROR(MATCH(FarmUnit[[#This Row],[1. Identifiant interne d’exploitation agricole*]],GroupMember[1. Identifiant interne d’exploitation agricole*],0)),FALSE,TRUE))</f>
        <v>1</v>
      </c>
      <c r="G188" s="157">
        <f t="shared" si="7"/>
        <v>6.0591359999999996</v>
      </c>
      <c r="H188" s="157">
        <f t="shared" si="8"/>
        <v>-5.7467160000000002</v>
      </c>
      <c r="I188" s="158" t="str">
        <f t="array" ref="I188">IF(ISBLANK(C188),"",IF(C188=MAX(IF(FarmUnit[1. Identifiant interne d’exploitation agricole*]=A188,FarmUnit[3. Superficie de l’unité agricole (ha)*])),"!","-"))</f>
        <v>!</v>
      </c>
      <c r="J188" s="153" t="str">
        <f>IFERROR(CONCATENATE(VLOOKUP(A188,GM_Table,12,FALSE)," ",(VLOOKUP(A188,GM_Table,13,FALSE))),"")</f>
        <v/>
      </c>
    </row>
    <row r="189" spans="1:10" ht="13.5" customHeight="1" x14ac:dyDescent="0.25">
      <c r="A189" s="154" t="s">
        <v>1204</v>
      </c>
      <c r="B189" s="155" t="s">
        <v>1204</v>
      </c>
      <c r="C189" s="156">
        <v>2.4900000000000002</v>
      </c>
      <c r="D189" s="161">
        <v>6.0536459999999996</v>
      </c>
      <c r="E189" s="161">
        <v>-5.7561999999999998</v>
      </c>
      <c r="F189" s="152" t="b">
        <f>IF(ISBLANK(FarmUnit[[#This Row],[1. Identifiant interne d’exploitation agricole*]]),"",IF(ISERROR(MATCH(FarmUnit[[#This Row],[1. Identifiant interne d’exploitation agricole*]],GroupMember[1. Identifiant interne d’exploitation agricole*],0)),FALSE,TRUE))</f>
        <v>1</v>
      </c>
      <c r="G189" s="157">
        <f t="shared" si="7"/>
        <v>6.0536459999999996</v>
      </c>
      <c r="H189" s="157">
        <f t="shared" si="8"/>
        <v>-5.7561999999999998</v>
      </c>
      <c r="I189" s="158" t="str">
        <f t="array" ref="I189">IF(ISBLANK(C189),"",IF(C189=MAX(IF(FarmUnit[1. Identifiant interne d’exploitation agricole*]=A189,FarmUnit[3. Superficie de l’unité agricole (ha)*])),"!","-"))</f>
        <v>!</v>
      </c>
      <c r="J189" s="153" t="str">
        <f>IFERROR(CONCATENATE(VLOOKUP(A189,GM_Table,12,FALSE)," ",(VLOOKUP(A189,GM_Table,13,FALSE))),"")</f>
        <v/>
      </c>
    </row>
    <row r="190" spans="1:10" ht="13.5" customHeight="1" x14ac:dyDescent="0.25">
      <c r="A190" s="154" t="s">
        <v>1209</v>
      </c>
      <c r="B190" s="155" t="s">
        <v>1209</v>
      </c>
      <c r="C190" s="156">
        <v>4.0199999999999996</v>
      </c>
      <c r="D190" s="161">
        <v>6.0438609999999997</v>
      </c>
      <c r="E190" s="161">
        <v>-5.7636419999999999</v>
      </c>
      <c r="F190" s="152" t="b">
        <f>IF(ISBLANK(FarmUnit[[#This Row],[1. Identifiant interne d’exploitation agricole*]]),"",IF(ISERROR(MATCH(FarmUnit[[#This Row],[1. Identifiant interne d’exploitation agricole*]],GroupMember[1. Identifiant interne d’exploitation agricole*],0)),FALSE,TRUE))</f>
        <v>1</v>
      </c>
      <c r="G190" s="157">
        <f t="shared" si="7"/>
        <v>6.0438609999999997</v>
      </c>
      <c r="H190" s="157">
        <f t="shared" si="8"/>
        <v>-5.7636419999999999</v>
      </c>
      <c r="I190" s="158" t="str">
        <f t="array" ref="I190">IF(ISBLANK(C190),"",IF(C190=MAX(IF(FarmUnit[1. Identifiant interne d’exploitation agricole*]=A190,FarmUnit[3. Superficie de l’unité agricole (ha)*])),"!","-"))</f>
        <v>!</v>
      </c>
      <c r="J190" s="153" t="str">
        <f>IFERROR(CONCATENATE(VLOOKUP(A190,GM_Table,12,FALSE)," ",(VLOOKUP(A190,GM_Table,13,FALSE))),"")</f>
        <v/>
      </c>
    </row>
    <row r="191" spans="1:10" ht="13.5" customHeight="1" x14ac:dyDescent="0.25">
      <c r="A191" s="154" t="s">
        <v>1212</v>
      </c>
      <c r="B191" s="155" t="s">
        <v>1212</v>
      </c>
      <c r="C191" s="156">
        <v>4.32</v>
      </c>
      <c r="D191" s="161">
        <v>6.0387219999999999</v>
      </c>
      <c r="E191" s="161">
        <v>-5.7204680000000003</v>
      </c>
      <c r="F191" s="152" t="b">
        <f>IF(ISBLANK(FarmUnit[[#This Row],[1. Identifiant interne d’exploitation agricole*]]),"",IF(ISERROR(MATCH(FarmUnit[[#This Row],[1. Identifiant interne d’exploitation agricole*]],GroupMember[1. Identifiant interne d’exploitation agricole*],0)),FALSE,TRUE))</f>
        <v>1</v>
      </c>
      <c r="G191" s="157">
        <f t="shared" si="7"/>
        <v>6.0387219999999999</v>
      </c>
      <c r="H191" s="157">
        <f t="shared" si="8"/>
        <v>-5.7204680000000003</v>
      </c>
      <c r="I191" s="158" t="str">
        <f t="array" ref="I191">IF(ISBLANK(C191),"",IF(C191=MAX(IF(FarmUnit[1. Identifiant interne d’exploitation agricole*]=A191,FarmUnit[3. Superficie de l’unité agricole (ha)*])),"!","-"))</f>
        <v>!</v>
      </c>
      <c r="J191" s="153" t="str">
        <f>IFERROR(CONCATENATE(VLOOKUP(A191,GM_Table,12,FALSE)," ",(VLOOKUP(A191,GM_Table,13,FALSE))),"")</f>
        <v/>
      </c>
    </row>
    <row r="192" spans="1:10" ht="13.5" customHeight="1" x14ac:dyDescent="0.25">
      <c r="A192" s="154" t="s">
        <v>1217</v>
      </c>
      <c r="B192" s="155" t="s">
        <v>1217</v>
      </c>
      <c r="C192" s="156">
        <v>6.0339999999999998</v>
      </c>
      <c r="D192" s="161">
        <v>6.0336600000000002</v>
      </c>
      <c r="E192" s="161">
        <v>-5.7232599999999998</v>
      </c>
      <c r="F192" s="152" t="b">
        <f>IF(ISBLANK(FarmUnit[[#This Row],[1. Identifiant interne d’exploitation agricole*]]),"",IF(ISERROR(MATCH(FarmUnit[[#This Row],[1. Identifiant interne d’exploitation agricole*]],GroupMember[1. Identifiant interne d’exploitation agricole*],0)),FALSE,TRUE))</f>
        <v>1</v>
      </c>
      <c r="G192" s="157">
        <f t="shared" si="7"/>
        <v>6.0336600000000002</v>
      </c>
      <c r="H192" s="157">
        <f t="shared" si="8"/>
        <v>-5.7232599999999998</v>
      </c>
      <c r="I192" s="158" t="str">
        <f t="array" ref="I192">IF(ISBLANK(C192),"",IF(C192=MAX(IF(FarmUnit[1. Identifiant interne d’exploitation agricole*]=A192,FarmUnit[3. Superficie de l’unité agricole (ha)*])),"!","-"))</f>
        <v>!</v>
      </c>
      <c r="J192" s="153" t="str">
        <f>IFERROR(CONCATENATE(VLOOKUP(A192,GM_Table,12,FALSE)," ",(VLOOKUP(A192,GM_Table,13,FALSE))),"")</f>
        <v/>
      </c>
    </row>
    <row r="193" spans="1:10" ht="13.5" customHeight="1" x14ac:dyDescent="0.25">
      <c r="A193" s="154" t="s">
        <v>1221</v>
      </c>
      <c r="B193" s="155" t="s">
        <v>1221</v>
      </c>
      <c r="C193" s="156">
        <v>2.93</v>
      </c>
      <c r="D193" s="161">
        <v>6.0328780000000002</v>
      </c>
      <c r="E193" s="161">
        <v>-5.7220769999999996</v>
      </c>
      <c r="F193" s="152" t="b">
        <f>IF(ISBLANK(FarmUnit[[#This Row],[1. Identifiant interne d’exploitation agricole*]]),"",IF(ISERROR(MATCH(FarmUnit[[#This Row],[1. Identifiant interne d’exploitation agricole*]],GroupMember[1. Identifiant interne d’exploitation agricole*],0)),FALSE,TRUE))</f>
        <v>1</v>
      </c>
      <c r="G193" s="157">
        <f t="shared" si="7"/>
        <v>6.0328780000000002</v>
      </c>
      <c r="H193" s="157">
        <f t="shared" si="8"/>
        <v>-5.7220769999999996</v>
      </c>
      <c r="I193" s="158" t="str">
        <f t="array" ref="I193">IF(ISBLANK(C193),"",IF(C193=MAX(IF(FarmUnit[1. Identifiant interne d’exploitation agricole*]=A193,FarmUnit[3. Superficie de l’unité agricole (ha)*])),"!","-"))</f>
        <v>!</v>
      </c>
      <c r="J193" s="153" t="str">
        <f>IFERROR(CONCATENATE(VLOOKUP(A193,GM_Table,12,FALSE)," ",(VLOOKUP(A193,GM_Table,13,FALSE))),"")</f>
        <v/>
      </c>
    </row>
    <row r="194" spans="1:10" ht="13.5" customHeight="1" x14ac:dyDescent="0.25">
      <c r="A194" s="154" t="s">
        <v>1226</v>
      </c>
      <c r="B194" s="155" t="s">
        <v>1226</v>
      </c>
      <c r="C194" s="156">
        <v>4.66</v>
      </c>
      <c r="D194" s="161">
        <v>6.0376060000000003</v>
      </c>
      <c r="E194" s="161">
        <v>-5.7201500000000003</v>
      </c>
      <c r="F194" s="152" t="b">
        <f>IF(ISBLANK(FarmUnit[[#This Row],[1. Identifiant interne d’exploitation agricole*]]),"",IF(ISERROR(MATCH(FarmUnit[[#This Row],[1. Identifiant interne d’exploitation agricole*]],GroupMember[1. Identifiant interne d’exploitation agricole*],0)),FALSE,TRUE))</f>
        <v>1</v>
      </c>
      <c r="G194" s="157">
        <f t="shared" si="7"/>
        <v>6.0376060000000003</v>
      </c>
      <c r="H194" s="157">
        <f t="shared" si="8"/>
        <v>-5.7201500000000003</v>
      </c>
      <c r="I194" s="158" t="str">
        <f t="array" ref="I194">IF(ISBLANK(C194),"",IF(C194=MAX(IF(FarmUnit[1. Identifiant interne d’exploitation agricole*]=A194,FarmUnit[3. Superficie de l’unité agricole (ha)*])),"!","-"))</f>
        <v>!</v>
      </c>
      <c r="J194" s="153" t="str">
        <f>IFERROR(CONCATENATE(VLOOKUP(A194,GM_Table,12,FALSE)," ",(VLOOKUP(A194,GM_Table,13,FALSE))),"")</f>
        <v/>
      </c>
    </row>
    <row r="195" spans="1:10" ht="13.5" customHeight="1" x14ac:dyDescent="0.25">
      <c r="A195" s="154" t="s">
        <v>1229</v>
      </c>
      <c r="B195" s="155" t="s">
        <v>1229</v>
      </c>
      <c r="C195" s="156">
        <v>4.88</v>
      </c>
      <c r="D195" s="161">
        <v>6.0353669999999999</v>
      </c>
      <c r="E195" s="161">
        <v>-5.7201890000000004</v>
      </c>
      <c r="F195" s="152" t="b">
        <f>IF(ISBLANK(FarmUnit[[#This Row],[1. Identifiant interne d’exploitation agricole*]]),"",IF(ISERROR(MATCH(FarmUnit[[#This Row],[1. Identifiant interne d’exploitation agricole*]],GroupMember[1. Identifiant interne d’exploitation agricole*],0)),FALSE,TRUE))</f>
        <v>1</v>
      </c>
      <c r="G195" s="157">
        <f t="shared" si="7"/>
        <v>6.0353669999999999</v>
      </c>
      <c r="H195" s="157">
        <f t="shared" si="8"/>
        <v>-5.7201890000000004</v>
      </c>
      <c r="I195" s="158" t="str">
        <f t="array" ref="I195">IF(ISBLANK(C195),"",IF(C195=MAX(IF(FarmUnit[1. Identifiant interne d’exploitation agricole*]=A195,FarmUnit[3. Superficie de l’unité agricole (ha)*])),"!","-"))</f>
        <v>!</v>
      </c>
      <c r="J195" s="153" t="str">
        <f>IFERROR(CONCATENATE(VLOOKUP(A195,GM_Table,12,FALSE)," ",(VLOOKUP(A195,GM_Table,13,FALSE))),"")</f>
        <v/>
      </c>
    </row>
    <row r="196" spans="1:10" ht="13.5" customHeight="1" x14ac:dyDescent="0.25">
      <c r="A196" s="154" t="s">
        <v>1233</v>
      </c>
      <c r="B196" s="155" t="s">
        <v>1233</v>
      </c>
      <c r="C196" s="156">
        <v>3.55</v>
      </c>
      <c r="D196" s="161">
        <v>6.0225780000000002</v>
      </c>
      <c r="E196" s="161">
        <v>-5.7462270000000002</v>
      </c>
      <c r="F196" s="152" t="b">
        <f>IF(ISBLANK(FarmUnit[[#This Row],[1. Identifiant interne d’exploitation agricole*]]),"",IF(ISERROR(MATCH(FarmUnit[[#This Row],[1. Identifiant interne d’exploitation agricole*]],GroupMember[1. Identifiant interne d’exploitation agricole*],0)),FALSE,TRUE))</f>
        <v>1</v>
      </c>
      <c r="G196" s="157">
        <f t="shared" si="7"/>
        <v>6.0225780000000002</v>
      </c>
      <c r="H196" s="157">
        <f t="shared" si="8"/>
        <v>-5.7462270000000002</v>
      </c>
      <c r="I196" s="158" t="str">
        <f t="array" ref="I196">IF(ISBLANK(C196),"",IF(C196=MAX(IF(FarmUnit[1. Identifiant interne d’exploitation agricole*]=A196,FarmUnit[3. Superficie de l’unité agricole (ha)*])),"!","-"))</f>
        <v>!</v>
      </c>
      <c r="J196" s="153" t="str">
        <f>IFERROR(CONCATENATE(VLOOKUP(A196,GM_Table,12,FALSE)," ",(VLOOKUP(A196,GM_Table,13,FALSE))),"")</f>
        <v/>
      </c>
    </row>
    <row r="197" spans="1:10" ht="13.5" customHeight="1" x14ac:dyDescent="0.25">
      <c r="A197" s="154" t="s">
        <v>1237</v>
      </c>
      <c r="B197" s="155" t="s">
        <v>2282</v>
      </c>
      <c r="C197" s="156">
        <v>2.0093000000000001</v>
      </c>
      <c r="D197" s="161">
        <v>6.0370379999999999</v>
      </c>
      <c r="E197" s="161">
        <v>-5.7178399999999998</v>
      </c>
      <c r="F197" s="152" t="b">
        <f>IF(ISBLANK(FarmUnit[[#This Row],[1. Identifiant interne d’exploitation agricole*]]),"",IF(ISERROR(MATCH(FarmUnit[[#This Row],[1. Identifiant interne d’exploitation agricole*]],GroupMember[1. Identifiant interne d’exploitation agricole*],0)),FALSE,TRUE))</f>
        <v>1</v>
      </c>
      <c r="G197" s="157">
        <f t="shared" si="7"/>
        <v>6.0370379999999999</v>
      </c>
      <c r="H197" s="157">
        <f t="shared" si="8"/>
        <v>-5.7178399999999998</v>
      </c>
      <c r="I197" s="158" t="str">
        <f t="array" ref="I197">IF(ISBLANK(C197),"",IF(C197=MAX(IF(FarmUnit[1. Identifiant interne d’exploitation agricole*]=A197,FarmUnit[3. Superficie de l’unité agricole (ha)*])),"!","-"))</f>
        <v>!</v>
      </c>
      <c r="J197" s="153" t="str">
        <f>IFERROR(CONCATENATE(VLOOKUP(A197,GM_Table,12,FALSE)," ",(VLOOKUP(A197,GM_Table,13,FALSE))),"")</f>
        <v/>
      </c>
    </row>
    <row r="198" spans="1:10" ht="13.5" customHeight="1" x14ac:dyDescent="0.25">
      <c r="A198" s="154" t="s">
        <v>1237</v>
      </c>
      <c r="B198" s="155" t="s">
        <v>2283</v>
      </c>
      <c r="C198" s="156">
        <v>1.66</v>
      </c>
      <c r="D198" s="161">
        <v>6.0380010000000004</v>
      </c>
      <c r="E198" s="161">
        <v>-5.7591010000000002</v>
      </c>
      <c r="F198" s="152" t="b">
        <f>IF(ISBLANK(FarmUnit[[#This Row],[1. Identifiant interne d’exploitation agricole*]]),"",IF(ISERROR(MATCH(FarmUnit[[#This Row],[1. Identifiant interne d’exploitation agricole*]],GroupMember[1. Identifiant interne d’exploitation agricole*],0)),FALSE,TRUE))</f>
        <v>1</v>
      </c>
      <c r="G198" s="157">
        <f t="shared" si="7"/>
        <v>6.0380010000000004</v>
      </c>
      <c r="H198" s="157">
        <f t="shared" si="8"/>
        <v>-5.7591010000000002</v>
      </c>
      <c r="I198" s="158" t="str">
        <f t="array" ref="I198">IF(ISBLANK(C198),"",IF(C198=MAX(IF(FarmUnit[1. Identifiant interne d’exploitation agricole*]=A198,FarmUnit[3. Superficie de l’unité agricole (ha)*])),"!","-"))</f>
        <v>-</v>
      </c>
      <c r="J198" s="153" t="str">
        <f>IFERROR(CONCATENATE(VLOOKUP(A198,GM_Table,12,FALSE)," ",(VLOOKUP(A198,GM_Table,13,FALSE))),"")</f>
        <v/>
      </c>
    </row>
    <row r="199" spans="1:10" ht="13.5" customHeight="1" x14ac:dyDescent="0.25">
      <c r="A199" s="154" t="s">
        <v>1240</v>
      </c>
      <c r="B199" s="155" t="s">
        <v>1240</v>
      </c>
      <c r="C199" s="156">
        <v>3.37</v>
      </c>
      <c r="D199" s="161">
        <v>6.033652</v>
      </c>
      <c r="E199" s="161">
        <v>-5.7595150000000004</v>
      </c>
      <c r="F199" s="152" t="b">
        <f>IF(ISBLANK(FarmUnit[[#This Row],[1. Identifiant interne d’exploitation agricole*]]),"",IF(ISERROR(MATCH(FarmUnit[[#This Row],[1. Identifiant interne d’exploitation agricole*]],GroupMember[1. Identifiant interne d’exploitation agricole*],0)),FALSE,TRUE))</f>
        <v>1</v>
      </c>
      <c r="G199" s="157">
        <f t="shared" si="7"/>
        <v>6.033652</v>
      </c>
      <c r="H199" s="157">
        <f t="shared" si="8"/>
        <v>-5.7595150000000004</v>
      </c>
      <c r="I199" s="158" t="str">
        <f t="array" ref="I199">IF(ISBLANK(C199),"",IF(C199=MAX(IF(FarmUnit[1. Identifiant interne d’exploitation agricole*]=A199,FarmUnit[3. Superficie de l’unité agricole (ha)*])),"!","-"))</f>
        <v>!</v>
      </c>
      <c r="J199" s="153" t="str">
        <f>IFERROR(CONCATENATE(VLOOKUP(A199,GM_Table,12,FALSE)," ",(VLOOKUP(A199,GM_Table,13,FALSE))),"")</f>
        <v/>
      </c>
    </row>
    <row r="200" spans="1:10" ht="13.5" customHeight="1" x14ac:dyDescent="0.25">
      <c r="A200" s="154" t="s">
        <v>1244</v>
      </c>
      <c r="B200" s="155" t="s">
        <v>1244</v>
      </c>
      <c r="C200" s="156">
        <v>3.54</v>
      </c>
      <c r="D200" s="161">
        <v>6.0225239999999998</v>
      </c>
      <c r="E200" s="161">
        <v>-5.7289510000000003</v>
      </c>
      <c r="F200" s="152" t="b">
        <f>IF(ISBLANK(FarmUnit[[#This Row],[1. Identifiant interne d’exploitation agricole*]]),"",IF(ISERROR(MATCH(FarmUnit[[#This Row],[1. Identifiant interne d’exploitation agricole*]],GroupMember[1. Identifiant interne d’exploitation agricole*],0)),FALSE,TRUE))</f>
        <v>1</v>
      </c>
      <c r="G200" s="157">
        <f t="shared" si="7"/>
        <v>6.0225239999999998</v>
      </c>
      <c r="H200" s="157">
        <f t="shared" si="8"/>
        <v>-5.7289510000000003</v>
      </c>
      <c r="I200" s="158" t="str">
        <f t="array" ref="I200">IF(ISBLANK(C200),"",IF(C200=MAX(IF(FarmUnit[1. Identifiant interne d’exploitation agricole*]=A200,FarmUnit[3. Superficie de l’unité agricole (ha)*])),"!","-"))</f>
        <v>!</v>
      </c>
      <c r="J200" s="153" t="str">
        <f>IFERROR(CONCATENATE(VLOOKUP(A200,GM_Table,12,FALSE)," ",(VLOOKUP(A200,GM_Table,13,FALSE))),"")</f>
        <v/>
      </c>
    </row>
    <row r="201" spans="1:10" ht="13.5" customHeight="1" x14ac:dyDescent="0.25">
      <c r="A201" s="154" t="s">
        <v>1249</v>
      </c>
      <c r="B201" s="155" t="s">
        <v>1249</v>
      </c>
      <c r="C201" s="156">
        <v>3.95</v>
      </c>
      <c r="D201" s="161">
        <v>6.0220969999999996</v>
      </c>
      <c r="E201" s="161">
        <v>-5.7156250000000002</v>
      </c>
      <c r="F201" s="152" t="b">
        <f>IF(ISBLANK(FarmUnit[[#This Row],[1. Identifiant interne d’exploitation agricole*]]),"",IF(ISERROR(MATCH(FarmUnit[[#This Row],[1. Identifiant interne d’exploitation agricole*]],GroupMember[1. Identifiant interne d’exploitation agricole*],0)),FALSE,TRUE))</f>
        <v>1</v>
      </c>
      <c r="G201" s="157">
        <f t="shared" si="7"/>
        <v>6.0220969999999996</v>
      </c>
      <c r="H201" s="157">
        <f t="shared" si="8"/>
        <v>-5.7156250000000002</v>
      </c>
      <c r="I201" s="158" t="str">
        <f t="array" ref="I201">IF(ISBLANK(C201),"",IF(C201=MAX(IF(FarmUnit[1. Identifiant interne d’exploitation agricole*]=A201,FarmUnit[3. Superficie de l’unité agricole (ha)*])),"!","-"))</f>
        <v>!</v>
      </c>
      <c r="J201" s="153" t="str">
        <f>IFERROR(CONCATENATE(VLOOKUP(A201,GM_Table,12,FALSE)," ",(VLOOKUP(A201,GM_Table,13,FALSE))),"")</f>
        <v/>
      </c>
    </row>
    <row r="202" spans="1:10" ht="13.5" customHeight="1" x14ac:dyDescent="0.25">
      <c r="A202" s="154" t="s">
        <v>1254</v>
      </c>
      <c r="B202" s="155" t="s">
        <v>1254</v>
      </c>
      <c r="C202" s="156">
        <v>2.69</v>
      </c>
      <c r="D202" s="161">
        <v>6.048502</v>
      </c>
      <c r="E202" s="161">
        <v>-5.7599919999999996</v>
      </c>
      <c r="F202" s="152" t="b">
        <f>IF(ISBLANK(FarmUnit[[#This Row],[1. Identifiant interne d’exploitation agricole*]]),"",IF(ISERROR(MATCH(FarmUnit[[#This Row],[1. Identifiant interne d’exploitation agricole*]],GroupMember[1. Identifiant interne d’exploitation agricole*],0)),FALSE,TRUE))</f>
        <v>1</v>
      </c>
      <c r="G202" s="157">
        <f t="shared" si="7"/>
        <v>6.048502</v>
      </c>
      <c r="H202" s="157">
        <f t="shared" si="8"/>
        <v>-5.7599919999999996</v>
      </c>
      <c r="I202" s="158" t="str">
        <f t="array" ref="I202">IF(ISBLANK(C202),"",IF(C202=MAX(IF(FarmUnit[1. Identifiant interne d’exploitation agricole*]=A202,FarmUnit[3. Superficie de l’unité agricole (ha)*])),"!","-"))</f>
        <v>!</v>
      </c>
      <c r="J202" s="153" t="str">
        <f>IFERROR(CONCATENATE(VLOOKUP(A202,GM_Table,12,FALSE)," ",(VLOOKUP(A202,GM_Table,13,FALSE))),"")</f>
        <v/>
      </c>
    </row>
    <row r="203" spans="1:10" ht="13.5" customHeight="1" x14ac:dyDescent="0.25">
      <c r="A203" s="154" t="s">
        <v>1256</v>
      </c>
      <c r="B203" s="155" t="s">
        <v>2284</v>
      </c>
      <c r="C203" s="156">
        <v>1.32</v>
      </c>
      <c r="D203" s="161">
        <v>6.0163900000000003</v>
      </c>
      <c r="E203" s="161">
        <v>-5.7205620000000001</v>
      </c>
      <c r="F203" s="152" t="b">
        <f>IF(ISBLANK(FarmUnit[[#This Row],[1. Identifiant interne d’exploitation agricole*]]),"",IF(ISERROR(MATCH(FarmUnit[[#This Row],[1. Identifiant interne d’exploitation agricole*]],GroupMember[1. Identifiant interne d’exploitation agricole*],0)),FALSE,TRUE))</f>
        <v>1</v>
      </c>
      <c r="G203" s="157">
        <f t="shared" si="7"/>
        <v>6.0163900000000003</v>
      </c>
      <c r="H203" s="157">
        <f t="shared" si="8"/>
        <v>-5.7205620000000001</v>
      </c>
      <c r="I203" s="158" t="str">
        <f t="array" ref="I203">IF(ISBLANK(C203),"",IF(C203=MAX(IF(FarmUnit[1. Identifiant interne d’exploitation agricole*]=A203,FarmUnit[3. Superficie de l’unité agricole (ha)*])),"!","-"))</f>
        <v>-</v>
      </c>
      <c r="J203" s="153" t="str">
        <f>IFERROR(CONCATENATE(VLOOKUP(A203,GM_Table,12,FALSE)," ",(VLOOKUP(A203,GM_Table,13,FALSE))),"")</f>
        <v/>
      </c>
    </row>
    <row r="204" spans="1:10" ht="13.5" customHeight="1" x14ac:dyDescent="0.25">
      <c r="A204" s="154" t="s">
        <v>1256</v>
      </c>
      <c r="B204" s="155" t="s">
        <v>2285</v>
      </c>
      <c r="C204" s="156">
        <v>1.73</v>
      </c>
      <c r="D204" s="161">
        <v>6.0157999999999996</v>
      </c>
      <c r="E204" s="161">
        <v>-5.7205839999999997</v>
      </c>
      <c r="F204" s="152" t="b">
        <f>IF(ISBLANK(FarmUnit[[#This Row],[1. Identifiant interne d’exploitation agricole*]]),"",IF(ISERROR(MATCH(FarmUnit[[#This Row],[1. Identifiant interne d’exploitation agricole*]],GroupMember[1. Identifiant interne d’exploitation agricole*],0)),FALSE,TRUE))</f>
        <v>1</v>
      </c>
      <c r="G204" s="157">
        <f t="shared" si="7"/>
        <v>6.0157999999999996</v>
      </c>
      <c r="H204" s="157">
        <f t="shared" si="8"/>
        <v>-5.7205839999999997</v>
      </c>
      <c r="I204" s="158" t="str">
        <f t="array" ref="I204">IF(ISBLANK(C204),"",IF(C204=MAX(IF(FarmUnit[1. Identifiant interne d’exploitation agricole*]=A204,FarmUnit[3. Superficie de l’unité agricole (ha)*])),"!","-"))</f>
        <v>!</v>
      </c>
      <c r="J204" s="153" t="str">
        <f>IFERROR(CONCATENATE(VLOOKUP(A204,GM_Table,12,FALSE)," ",(VLOOKUP(A204,GM_Table,13,FALSE))),"")</f>
        <v/>
      </c>
    </row>
    <row r="205" spans="1:10" ht="13.5" customHeight="1" x14ac:dyDescent="0.25">
      <c r="A205" s="154" t="s">
        <v>1259</v>
      </c>
      <c r="B205" s="155" t="s">
        <v>1259</v>
      </c>
      <c r="C205" s="156">
        <v>3.44</v>
      </c>
      <c r="D205" s="161">
        <v>6.0164479999999996</v>
      </c>
      <c r="E205" s="161">
        <v>-5.7290650000000003</v>
      </c>
      <c r="F205" s="152" t="b">
        <f>IF(ISBLANK(FarmUnit[[#This Row],[1. Identifiant interne d’exploitation agricole*]]),"",IF(ISERROR(MATCH(FarmUnit[[#This Row],[1. Identifiant interne d’exploitation agricole*]],GroupMember[1. Identifiant interne d’exploitation agricole*],0)),FALSE,TRUE))</f>
        <v>1</v>
      </c>
      <c r="G205" s="157">
        <f t="shared" si="7"/>
        <v>6.0164479999999996</v>
      </c>
      <c r="H205" s="157">
        <f t="shared" si="8"/>
        <v>-5.7290650000000003</v>
      </c>
      <c r="I205" s="158" t="str">
        <f t="array" ref="I205">IF(ISBLANK(C205),"",IF(C205=MAX(IF(FarmUnit[1. Identifiant interne d’exploitation agricole*]=A205,FarmUnit[3. Superficie de l’unité agricole (ha)*])),"!","-"))</f>
        <v>!</v>
      </c>
      <c r="J205" s="153" t="str">
        <f>IFERROR(CONCATENATE(VLOOKUP(A205,GM_Table,12,FALSE)," ",(VLOOKUP(A205,GM_Table,13,FALSE))),"")</f>
        <v/>
      </c>
    </row>
    <row r="206" spans="1:10" ht="13.5" customHeight="1" x14ac:dyDescent="0.25">
      <c r="A206" s="154" t="s">
        <v>1263</v>
      </c>
      <c r="B206" s="155" t="s">
        <v>1263</v>
      </c>
      <c r="C206" s="156">
        <v>3.16</v>
      </c>
      <c r="D206" s="161">
        <v>6.0164080000000002</v>
      </c>
      <c r="E206" s="161">
        <v>-5.7203889999999999</v>
      </c>
      <c r="F206" s="152" t="b">
        <f>IF(ISBLANK(FarmUnit[[#This Row],[1. Identifiant interne d’exploitation agricole*]]),"",IF(ISERROR(MATCH(FarmUnit[[#This Row],[1. Identifiant interne d’exploitation agricole*]],GroupMember[1. Identifiant interne d’exploitation agricole*],0)),FALSE,TRUE))</f>
        <v>1</v>
      </c>
      <c r="G206" s="157">
        <f t="shared" si="7"/>
        <v>6.0164080000000002</v>
      </c>
      <c r="H206" s="157">
        <f t="shared" si="8"/>
        <v>-5.7203889999999999</v>
      </c>
      <c r="I206" s="158" t="str">
        <f t="array" ref="I206">IF(ISBLANK(C206),"",IF(C206=MAX(IF(FarmUnit[1. Identifiant interne d’exploitation agricole*]=A206,FarmUnit[3. Superficie de l’unité agricole (ha)*])),"!","-"))</f>
        <v>!</v>
      </c>
      <c r="J206" s="153" t="str">
        <f>IFERROR(CONCATENATE(VLOOKUP(A206,GM_Table,12,FALSE)," ",(VLOOKUP(A206,GM_Table,13,FALSE))),"")</f>
        <v/>
      </c>
    </row>
    <row r="207" spans="1:10" ht="13.5" customHeight="1" x14ac:dyDescent="0.25">
      <c r="A207" s="154" t="s">
        <v>1266</v>
      </c>
      <c r="B207" s="155" t="s">
        <v>1266</v>
      </c>
      <c r="C207" s="156">
        <v>3.5</v>
      </c>
      <c r="D207" s="161">
        <v>6.0195040000000004</v>
      </c>
      <c r="E207" s="161">
        <v>-5.732971</v>
      </c>
      <c r="F207" s="152" t="b">
        <f>IF(ISBLANK(FarmUnit[[#This Row],[1. Identifiant interne d’exploitation agricole*]]),"",IF(ISERROR(MATCH(FarmUnit[[#This Row],[1. Identifiant interne d’exploitation agricole*]],GroupMember[1. Identifiant interne d’exploitation agricole*],0)),FALSE,TRUE))</f>
        <v>1</v>
      </c>
      <c r="G207" s="157">
        <f t="shared" si="7"/>
        <v>6.0195040000000004</v>
      </c>
      <c r="H207" s="157">
        <f t="shared" si="8"/>
        <v>-5.732971</v>
      </c>
      <c r="I207" s="158" t="str">
        <f t="array" ref="I207">IF(ISBLANK(C207),"",IF(C207=MAX(IF(FarmUnit[1. Identifiant interne d’exploitation agricole*]=A207,FarmUnit[3. Superficie de l’unité agricole (ha)*])),"!","-"))</f>
        <v>!</v>
      </c>
      <c r="J207" s="153" t="str">
        <f>IFERROR(CONCATENATE(VLOOKUP(A207,GM_Table,12,FALSE)," ",(VLOOKUP(A207,GM_Table,13,FALSE))),"")</f>
        <v/>
      </c>
    </row>
    <row r="208" spans="1:10" ht="13.5" customHeight="1" x14ac:dyDescent="0.25">
      <c r="A208" s="154" t="s">
        <v>1269</v>
      </c>
      <c r="B208" s="155" t="s">
        <v>2286</v>
      </c>
      <c r="C208" s="156">
        <v>3.6</v>
      </c>
      <c r="D208" s="161">
        <v>6.0564669999999996</v>
      </c>
      <c r="E208" s="161">
        <v>-5.7282080000000004</v>
      </c>
      <c r="F208" s="152" t="b">
        <f>IF(ISBLANK(FarmUnit[[#This Row],[1. Identifiant interne d’exploitation agricole*]]),"",IF(ISERROR(MATCH(FarmUnit[[#This Row],[1. Identifiant interne d’exploitation agricole*]],GroupMember[1. Identifiant interne d’exploitation agricole*],0)),FALSE,TRUE))</f>
        <v>1</v>
      </c>
      <c r="G208" s="157">
        <f t="shared" si="7"/>
        <v>6.0564669999999996</v>
      </c>
      <c r="H208" s="157">
        <f t="shared" si="8"/>
        <v>-5.7282080000000004</v>
      </c>
      <c r="I208" s="158" t="str">
        <f t="array" ref="I208">IF(ISBLANK(C208),"",IF(C208=MAX(IF(FarmUnit[1. Identifiant interne d’exploitation agricole*]=A208,FarmUnit[3. Superficie de l’unité agricole (ha)*])),"!","-"))</f>
        <v>-</v>
      </c>
      <c r="J208" s="153" t="str">
        <f>IFERROR(CONCATENATE(VLOOKUP(A208,GM_Table,12,FALSE)," ",(VLOOKUP(A208,GM_Table,13,FALSE))),"")</f>
        <v/>
      </c>
    </row>
    <row r="209" spans="1:10" ht="13.5" customHeight="1" x14ac:dyDescent="0.25">
      <c r="A209" s="154" t="s">
        <v>1269</v>
      </c>
      <c r="B209" s="155" t="s">
        <v>2287</v>
      </c>
      <c r="C209" s="156">
        <v>3.93</v>
      </c>
      <c r="D209" s="161">
        <v>6.0544310000000001</v>
      </c>
      <c r="E209" s="161">
        <v>-5.7288300000000003</v>
      </c>
      <c r="F209" s="152" t="b">
        <f>IF(ISBLANK(FarmUnit[[#This Row],[1. Identifiant interne d’exploitation agricole*]]),"",IF(ISERROR(MATCH(FarmUnit[[#This Row],[1. Identifiant interne d’exploitation agricole*]],GroupMember[1. Identifiant interne d’exploitation agricole*],0)),FALSE,TRUE))</f>
        <v>1</v>
      </c>
      <c r="G209" s="157">
        <f t="shared" si="7"/>
        <v>6.0544310000000001</v>
      </c>
      <c r="H209" s="157">
        <f t="shared" si="8"/>
        <v>-5.7288300000000003</v>
      </c>
      <c r="I209" s="158" t="str">
        <f t="array" ref="I209">IF(ISBLANK(C209),"",IF(C209=MAX(IF(FarmUnit[1. Identifiant interne d’exploitation agricole*]=A209,FarmUnit[3. Superficie de l’unité agricole (ha)*])),"!","-"))</f>
        <v>!</v>
      </c>
      <c r="J209" s="153" t="str">
        <f>IFERROR(CONCATENATE(VLOOKUP(A209,GM_Table,12,FALSE)," ",(VLOOKUP(A209,GM_Table,13,FALSE))),"")</f>
        <v/>
      </c>
    </row>
    <row r="210" spans="1:10" ht="13.5" customHeight="1" x14ac:dyDescent="0.25">
      <c r="A210" s="154" t="s">
        <v>1269</v>
      </c>
      <c r="B210" s="155" t="s">
        <v>2288</v>
      </c>
      <c r="C210" s="156">
        <v>2.95</v>
      </c>
      <c r="D210" s="161">
        <v>6.0559479999999999</v>
      </c>
      <c r="E210" s="161">
        <v>-5.7360730000000002</v>
      </c>
      <c r="F210" s="152" t="b">
        <f>IF(ISBLANK(FarmUnit[[#This Row],[1. Identifiant interne d’exploitation agricole*]]),"",IF(ISERROR(MATCH(FarmUnit[[#This Row],[1. Identifiant interne d’exploitation agricole*]],GroupMember[1. Identifiant interne d’exploitation agricole*],0)),FALSE,TRUE))</f>
        <v>1</v>
      </c>
      <c r="G210" s="157">
        <f t="shared" si="7"/>
        <v>6.0559479999999999</v>
      </c>
      <c r="H210" s="157">
        <f t="shared" si="8"/>
        <v>-5.7360730000000002</v>
      </c>
      <c r="I210" s="158" t="str">
        <f t="array" ref="I210">IF(ISBLANK(C210),"",IF(C210=MAX(IF(FarmUnit[1. Identifiant interne d’exploitation agricole*]=A210,FarmUnit[3. Superficie de l’unité agricole (ha)*])),"!","-"))</f>
        <v>-</v>
      </c>
      <c r="J210" s="153" t="str">
        <f>IFERROR(CONCATENATE(VLOOKUP(A210,GM_Table,12,FALSE)," ",(VLOOKUP(A210,GM_Table,13,FALSE))),"")</f>
        <v/>
      </c>
    </row>
    <row r="211" spans="1:10" ht="13.5" customHeight="1" x14ac:dyDescent="0.25">
      <c r="A211" s="154" t="s">
        <v>1273</v>
      </c>
      <c r="B211" s="155" t="s">
        <v>1273</v>
      </c>
      <c r="C211" s="156">
        <v>3.39</v>
      </c>
      <c r="D211" s="161">
        <v>6.0532130000000004</v>
      </c>
      <c r="E211" s="161">
        <v>-5.736103</v>
      </c>
      <c r="F211" s="152" t="b">
        <f>IF(ISBLANK(FarmUnit[[#This Row],[1. Identifiant interne d’exploitation agricole*]]),"",IF(ISERROR(MATCH(FarmUnit[[#This Row],[1. Identifiant interne d’exploitation agricole*]],GroupMember[1. Identifiant interne d’exploitation agricole*],0)),FALSE,TRUE))</f>
        <v>1</v>
      </c>
      <c r="G211" s="157">
        <f t="shared" si="7"/>
        <v>6.0532130000000004</v>
      </c>
      <c r="H211" s="157">
        <f t="shared" si="8"/>
        <v>-5.736103</v>
      </c>
      <c r="I211" s="158" t="str">
        <f t="array" ref="I211">IF(ISBLANK(C211),"",IF(C211=MAX(IF(FarmUnit[1. Identifiant interne d’exploitation agricole*]=A211,FarmUnit[3. Superficie de l’unité agricole (ha)*])),"!","-"))</f>
        <v>!</v>
      </c>
      <c r="J211" s="153" t="str">
        <f>IFERROR(CONCATENATE(VLOOKUP(A211,GM_Table,12,FALSE)," ",(VLOOKUP(A211,GM_Table,13,FALSE))),"")</f>
        <v/>
      </c>
    </row>
    <row r="212" spans="1:10" ht="13.5" customHeight="1" x14ac:dyDescent="0.25">
      <c r="A212" s="154" t="s">
        <v>1276</v>
      </c>
      <c r="B212" s="155" t="s">
        <v>2289</v>
      </c>
      <c r="C212" s="156">
        <v>3.0939999999999999</v>
      </c>
      <c r="D212" s="161">
        <v>6.0545400000000003</v>
      </c>
      <c r="E212" s="161">
        <v>-5.7414680000000002</v>
      </c>
      <c r="F212" s="152" t="b">
        <f>IF(ISBLANK(FarmUnit[[#This Row],[1. Identifiant interne d’exploitation agricole*]]),"",IF(ISERROR(MATCH(FarmUnit[[#This Row],[1. Identifiant interne d’exploitation agricole*]],GroupMember[1. Identifiant interne d’exploitation agricole*],0)),FALSE,TRUE))</f>
        <v>1</v>
      </c>
      <c r="G212" s="157">
        <f t="shared" si="7"/>
        <v>6.0545400000000003</v>
      </c>
      <c r="H212" s="157">
        <f t="shared" si="8"/>
        <v>-5.7414680000000002</v>
      </c>
      <c r="I212" s="158" t="str">
        <f t="array" ref="I212">IF(ISBLANK(C212),"",IF(C212=MAX(IF(FarmUnit[1. Identifiant interne d’exploitation agricole*]=A212,FarmUnit[3. Superficie de l’unité agricole (ha)*])),"!","-"))</f>
        <v>-</v>
      </c>
      <c r="J212" s="153" t="str">
        <f>IFERROR(CONCATENATE(VLOOKUP(A212,GM_Table,12,FALSE)," ",(VLOOKUP(A212,GM_Table,13,FALSE))),"")</f>
        <v/>
      </c>
    </row>
    <row r="213" spans="1:10" ht="13.5" customHeight="1" x14ac:dyDescent="0.25">
      <c r="A213" s="154" t="s">
        <v>1276</v>
      </c>
      <c r="B213" s="155" t="s">
        <v>2290</v>
      </c>
      <c r="C213" s="156">
        <v>4.056</v>
      </c>
      <c r="D213" s="161">
        <v>6.0528560000000002</v>
      </c>
      <c r="E213" s="161">
        <v>-5.7436939999999996</v>
      </c>
      <c r="F213" s="152" t="b">
        <f>IF(ISBLANK(FarmUnit[[#This Row],[1. Identifiant interne d’exploitation agricole*]]),"",IF(ISERROR(MATCH(FarmUnit[[#This Row],[1. Identifiant interne d’exploitation agricole*]],GroupMember[1. Identifiant interne d’exploitation agricole*],0)),FALSE,TRUE))</f>
        <v>1</v>
      </c>
      <c r="G213" s="157">
        <f t="shared" si="7"/>
        <v>6.0528560000000002</v>
      </c>
      <c r="H213" s="157">
        <f t="shared" si="8"/>
        <v>-5.7436939999999996</v>
      </c>
      <c r="I213" s="158" t="str">
        <f t="array" ref="I213">IF(ISBLANK(C213),"",IF(C213=MAX(IF(FarmUnit[1. Identifiant interne d’exploitation agricole*]=A213,FarmUnit[3. Superficie de l’unité agricole (ha)*])),"!","-"))</f>
        <v>!</v>
      </c>
      <c r="J213" s="153" t="str">
        <f>IFERROR(CONCATENATE(VLOOKUP(A213,GM_Table,12,FALSE)," ",(VLOOKUP(A213,GM_Table,13,FALSE))),"")</f>
        <v/>
      </c>
    </row>
    <row r="214" spans="1:10" ht="13.5" customHeight="1" x14ac:dyDescent="0.25">
      <c r="A214" s="154" t="s">
        <v>1278</v>
      </c>
      <c r="B214" s="155" t="s">
        <v>1278</v>
      </c>
      <c r="C214" s="156">
        <v>4.32</v>
      </c>
      <c r="D214" s="161">
        <v>6.0461799999999997</v>
      </c>
      <c r="E214" s="161">
        <v>-5.7474080000000001</v>
      </c>
      <c r="F214" s="152" t="b">
        <f>IF(ISBLANK(FarmUnit[[#This Row],[1. Identifiant interne d’exploitation agricole*]]),"",IF(ISERROR(MATCH(FarmUnit[[#This Row],[1. Identifiant interne d’exploitation agricole*]],GroupMember[1. Identifiant interne d’exploitation agricole*],0)),FALSE,TRUE))</f>
        <v>1</v>
      </c>
      <c r="G214" s="157">
        <f t="shared" si="7"/>
        <v>6.0461799999999997</v>
      </c>
      <c r="H214" s="157">
        <f t="shared" si="8"/>
        <v>-5.7474080000000001</v>
      </c>
      <c r="I214" s="158" t="str">
        <f t="array" ref="I214">IF(ISBLANK(C214),"",IF(C214=MAX(IF(FarmUnit[1. Identifiant interne d’exploitation agricole*]=A214,FarmUnit[3. Superficie de l’unité agricole (ha)*])),"!","-"))</f>
        <v>!</v>
      </c>
      <c r="J214" s="153" t="str">
        <f>IFERROR(CONCATENATE(VLOOKUP(A214,GM_Table,12,FALSE)," ",(VLOOKUP(A214,GM_Table,13,FALSE))),"")</f>
        <v/>
      </c>
    </row>
    <row r="215" spans="1:10" ht="13.5" customHeight="1" x14ac:dyDescent="0.25">
      <c r="A215" s="154" t="s">
        <v>1281</v>
      </c>
      <c r="B215" s="155" t="s">
        <v>1281</v>
      </c>
      <c r="C215" s="156">
        <v>4.6500000000000004</v>
      </c>
      <c r="D215" s="161">
        <v>6.0469280000000003</v>
      </c>
      <c r="E215" s="161">
        <v>-5.7454710000000002</v>
      </c>
      <c r="F215" s="152" t="b">
        <f>IF(ISBLANK(FarmUnit[[#This Row],[1. Identifiant interne d’exploitation agricole*]]),"",IF(ISERROR(MATCH(FarmUnit[[#This Row],[1. Identifiant interne d’exploitation agricole*]],GroupMember[1. Identifiant interne d’exploitation agricole*],0)),FALSE,TRUE))</f>
        <v>1</v>
      </c>
      <c r="G215" s="157">
        <f t="shared" si="7"/>
        <v>6.0469280000000003</v>
      </c>
      <c r="H215" s="157">
        <f t="shared" si="8"/>
        <v>-5.7454710000000002</v>
      </c>
      <c r="I215" s="158" t="str">
        <f t="array" ref="I215">IF(ISBLANK(C215),"",IF(C215=MAX(IF(FarmUnit[1. Identifiant interne d’exploitation agricole*]=A215,FarmUnit[3. Superficie de l’unité agricole (ha)*])),"!","-"))</f>
        <v>!</v>
      </c>
      <c r="J215" s="153" t="str">
        <f>IFERROR(CONCATENATE(VLOOKUP(A215,GM_Table,12,FALSE)," ",(VLOOKUP(A215,GM_Table,13,FALSE))),"")</f>
        <v/>
      </c>
    </row>
    <row r="216" spans="1:10" ht="13.5" customHeight="1" x14ac:dyDescent="0.25">
      <c r="A216" s="154" t="s">
        <v>1285</v>
      </c>
      <c r="B216" s="155" t="s">
        <v>1285</v>
      </c>
      <c r="C216" s="156">
        <v>4.0129999999999999</v>
      </c>
      <c r="D216" s="161">
        <v>6.0495570000000001</v>
      </c>
      <c r="E216" s="161">
        <v>-5.7438130000000003</v>
      </c>
      <c r="F216" s="152" t="b">
        <f>IF(ISBLANK(FarmUnit[[#This Row],[1. Identifiant interne d’exploitation agricole*]]),"",IF(ISERROR(MATCH(FarmUnit[[#This Row],[1. Identifiant interne d’exploitation agricole*]],GroupMember[1. Identifiant interne d’exploitation agricole*],0)),FALSE,TRUE))</f>
        <v>1</v>
      </c>
      <c r="G216" s="157">
        <f t="shared" si="7"/>
        <v>6.0495570000000001</v>
      </c>
      <c r="H216" s="157">
        <f t="shared" si="8"/>
        <v>-5.7438130000000003</v>
      </c>
      <c r="I216" s="158" t="str">
        <f t="array" ref="I216">IF(ISBLANK(C216),"",IF(C216=MAX(IF(FarmUnit[1. Identifiant interne d’exploitation agricole*]=A216,FarmUnit[3. Superficie de l’unité agricole (ha)*])),"!","-"))</f>
        <v>!</v>
      </c>
      <c r="J216" s="153" t="str">
        <f>IFERROR(CONCATENATE(VLOOKUP(A216,GM_Table,12,FALSE)," ",(VLOOKUP(A216,GM_Table,13,FALSE))),"")</f>
        <v/>
      </c>
    </row>
    <row r="217" spans="1:10" ht="13.5" customHeight="1" x14ac:dyDescent="0.25">
      <c r="A217" s="154" t="s">
        <v>1288</v>
      </c>
      <c r="B217" s="155" t="s">
        <v>1288</v>
      </c>
      <c r="C217" s="156">
        <v>4.58</v>
      </c>
      <c r="D217" s="161">
        <v>6.0431980000000003</v>
      </c>
      <c r="E217" s="161">
        <v>-5.7426000000000004</v>
      </c>
      <c r="F217" s="152" t="b">
        <f>IF(ISBLANK(FarmUnit[[#This Row],[1. Identifiant interne d’exploitation agricole*]]),"",IF(ISERROR(MATCH(FarmUnit[[#This Row],[1. Identifiant interne d’exploitation agricole*]],GroupMember[1. Identifiant interne d’exploitation agricole*],0)),FALSE,TRUE))</f>
        <v>1</v>
      </c>
      <c r="G217" s="157">
        <f t="shared" si="7"/>
        <v>6.0431980000000003</v>
      </c>
      <c r="H217" s="157">
        <f t="shared" si="8"/>
        <v>-5.7426000000000004</v>
      </c>
      <c r="I217" s="158" t="str">
        <f t="array" ref="I217">IF(ISBLANK(C217),"",IF(C217=MAX(IF(FarmUnit[1. Identifiant interne d’exploitation agricole*]=A217,FarmUnit[3. Superficie de l’unité agricole (ha)*])),"!","-"))</f>
        <v>!</v>
      </c>
      <c r="J217" s="153" t="str">
        <f>IFERROR(CONCATENATE(VLOOKUP(A217,GM_Table,12,FALSE)," ",(VLOOKUP(A217,GM_Table,13,FALSE))),"")</f>
        <v/>
      </c>
    </row>
    <row r="218" spans="1:10" ht="13.5" customHeight="1" x14ac:dyDescent="0.25">
      <c r="A218" s="154" t="s">
        <v>1292</v>
      </c>
      <c r="B218" s="155" t="s">
        <v>1292</v>
      </c>
      <c r="C218" s="156">
        <v>3.88</v>
      </c>
      <c r="D218" s="161">
        <v>6.0410680000000001</v>
      </c>
      <c r="E218" s="161">
        <v>-5.7413800000000004</v>
      </c>
      <c r="F218" s="152" t="b">
        <f>IF(ISBLANK(FarmUnit[[#This Row],[1. Identifiant interne d’exploitation agricole*]]),"",IF(ISERROR(MATCH(FarmUnit[[#This Row],[1. Identifiant interne d’exploitation agricole*]],GroupMember[1. Identifiant interne d’exploitation agricole*],0)),FALSE,TRUE))</f>
        <v>1</v>
      </c>
      <c r="G218" s="157">
        <f t="shared" si="7"/>
        <v>6.0410680000000001</v>
      </c>
      <c r="H218" s="157">
        <f t="shared" si="8"/>
        <v>-5.7413800000000004</v>
      </c>
      <c r="I218" s="158" t="str">
        <f t="array" ref="I218">IF(ISBLANK(C218),"",IF(C218=MAX(IF(FarmUnit[1. Identifiant interne d’exploitation agricole*]=A218,FarmUnit[3. Superficie de l’unité agricole (ha)*])),"!","-"))</f>
        <v>!</v>
      </c>
      <c r="J218" s="153" t="str">
        <f>IFERROR(CONCATENATE(VLOOKUP(A218,GM_Table,12,FALSE)," ",(VLOOKUP(A218,GM_Table,13,FALSE))),"")</f>
        <v/>
      </c>
    </row>
    <row r="219" spans="1:10" ht="13.5" customHeight="1" x14ac:dyDescent="0.25">
      <c r="A219" s="154" t="s">
        <v>1295</v>
      </c>
      <c r="B219" s="155" t="s">
        <v>1295</v>
      </c>
      <c r="C219" s="156">
        <v>3.58</v>
      </c>
      <c r="D219" s="161">
        <v>6.0371090000000001</v>
      </c>
      <c r="E219" s="161">
        <v>-5.7307889999999997</v>
      </c>
      <c r="F219" s="152" t="b">
        <f>IF(ISBLANK(FarmUnit[[#This Row],[1. Identifiant interne d’exploitation agricole*]]),"",IF(ISERROR(MATCH(FarmUnit[[#This Row],[1. Identifiant interne d’exploitation agricole*]],GroupMember[1. Identifiant interne d’exploitation agricole*],0)),FALSE,TRUE))</f>
        <v>1</v>
      </c>
      <c r="G219" s="157">
        <f t="shared" si="7"/>
        <v>6.0371090000000001</v>
      </c>
      <c r="H219" s="157">
        <f t="shared" si="8"/>
        <v>-5.7307889999999997</v>
      </c>
      <c r="I219" s="158" t="str">
        <f t="array" ref="I219">IF(ISBLANK(C219),"",IF(C219=MAX(IF(FarmUnit[1. Identifiant interne d’exploitation agricole*]=A219,FarmUnit[3. Superficie de l’unité agricole (ha)*])),"!","-"))</f>
        <v>!</v>
      </c>
      <c r="J219" s="153" t="str">
        <f>IFERROR(CONCATENATE(VLOOKUP(A219,GM_Table,12,FALSE)," ",(VLOOKUP(A219,GM_Table,13,FALSE))),"")</f>
        <v/>
      </c>
    </row>
    <row r="220" spans="1:10" ht="13.5" customHeight="1" x14ac:dyDescent="0.25">
      <c r="A220" s="154" t="s">
        <v>1300</v>
      </c>
      <c r="B220" s="155" t="s">
        <v>1300</v>
      </c>
      <c r="C220" s="156">
        <v>4.5600000000000005</v>
      </c>
      <c r="D220" s="161">
        <v>6.0116180000000004</v>
      </c>
      <c r="E220" s="161">
        <v>-5.7285409999999999</v>
      </c>
      <c r="F220" s="152" t="b">
        <f>IF(ISBLANK(FarmUnit[[#This Row],[1. Identifiant interne d’exploitation agricole*]]),"",IF(ISERROR(MATCH(FarmUnit[[#This Row],[1. Identifiant interne d’exploitation agricole*]],GroupMember[1. Identifiant interne d’exploitation agricole*],0)),FALSE,TRUE))</f>
        <v>1</v>
      </c>
      <c r="G220" s="157">
        <f t="shared" si="7"/>
        <v>6.0116180000000004</v>
      </c>
      <c r="H220" s="157">
        <f t="shared" si="8"/>
        <v>-5.7285409999999999</v>
      </c>
      <c r="I220" s="158" t="str">
        <f t="array" ref="I220">IF(ISBLANK(C220),"",IF(C220=MAX(IF(FarmUnit[1. Identifiant interne d’exploitation agricole*]=A220,FarmUnit[3. Superficie de l’unité agricole (ha)*])),"!","-"))</f>
        <v>!</v>
      </c>
      <c r="J220" s="153" t="str">
        <f>IFERROR(CONCATENATE(VLOOKUP(A220,GM_Table,12,FALSE)," ",(VLOOKUP(A220,GM_Table,13,FALSE))),"")</f>
        <v/>
      </c>
    </row>
    <row r="221" spans="1:10" ht="13.5" customHeight="1" x14ac:dyDescent="0.25">
      <c r="A221" s="154" t="s">
        <v>1303</v>
      </c>
      <c r="B221" s="155" t="s">
        <v>1303</v>
      </c>
      <c r="C221" s="156">
        <v>4.9399999999999995</v>
      </c>
      <c r="D221" s="161">
        <v>6.0106210000000004</v>
      </c>
      <c r="E221" s="161">
        <v>-5.7203910000000002</v>
      </c>
      <c r="F221" s="152" t="b">
        <f>IF(ISBLANK(FarmUnit[[#This Row],[1. Identifiant interne d’exploitation agricole*]]),"",IF(ISERROR(MATCH(FarmUnit[[#This Row],[1. Identifiant interne d’exploitation agricole*]],GroupMember[1. Identifiant interne d’exploitation agricole*],0)),FALSE,TRUE))</f>
        <v>1</v>
      </c>
      <c r="G221" s="157">
        <f t="shared" si="7"/>
        <v>6.0106210000000004</v>
      </c>
      <c r="H221" s="157">
        <f t="shared" si="8"/>
        <v>-5.7203910000000002</v>
      </c>
      <c r="I221" s="158" t="str">
        <f t="array" ref="I221">IF(ISBLANK(C221),"",IF(C221=MAX(IF(FarmUnit[1. Identifiant interne d’exploitation agricole*]=A221,FarmUnit[3. Superficie de l’unité agricole (ha)*])),"!","-"))</f>
        <v>!</v>
      </c>
      <c r="J221" s="153" t="str">
        <f>IFERROR(CONCATENATE(VLOOKUP(A221,GM_Table,12,FALSE)," ",(VLOOKUP(A221,GM_Table,13,FALSE))),"")</f>
        <v/>
      </c>
    </row>
    <row r="222" spans="1:10" ht="13.5" customHeight="1" x14ac:dyDescent="0.25">
      <c r="A222" s="154" t="s">
        <v>1306</v>
      </c>
      <c r="B222" s="155" t="s">
        <v>1306</v>
      </c>
      <c r="C222" s="156">
        <v>5.38</v>
      </c>
      <c r="D222" s="161">
        <v>6.0142639999999998</v>
      </c>
      <c r="E222" s="161">
        <v>-5.7323190000000004</v>
      </c>
      <c r="F222" s="152" t="b">
        <f>IF(ISBLANK(FarmUnit[[#This Row],[1. Identifiant interne d’exploitation agricole*]]),"",IF(ISERROR(MATCH(FarmUnit[[#This Row],[1. Identifiant interne d’exploitation agricole*]],GroupMember[1. Identifiant interne d’exploitation agricole*],0)),FALSE,TRUE))</f>
        <v>1</v>
      </c>
      <c r="G222" s="157">
        <f t="shared" si="7"/>
        <v>6.0142639999999998</v>
      </c>
      <c r="H222" s="157">
        <f t="shared" si="8"/>
        <v>-5.7323190000000004</v>
      </c>
      <c r="I222" s="158" t="str">
        <f t="array" ref="I222">IF(ISBLANK(C222),"",IF(C222=MAX(IF(FarmUnit[1. Identifiant interne d’exploitation agricole*]=A222,FarmUnit[3. Superficie de l’unité agricole (ha)*])),"!","-"))</f>
        <v>!</v>
      </c>
      <c r="J222" s="153" t="str">
        <f>IFERROR(CONCATENATE(VLOOKUP(A222,GM_Table,12,FALSE)," ",(VLOOKUP(A222,GM_Table,13,FALSE))),"")</f>
        <v/>
      </c>
    </row>
    <row r="223" spans="1:10" ht="13.5" customHeight="1" x14ac:dyDescent="0.25">
      <c r="A223" s="154" t="s">
        <v>1309</v>
      </c>
      <c r="B223" s="155" t="s">
        <v>1309</v>
      </c>
      <c r="C223" s="156">
        <v>2.88</v>
      </c>
      <c r="D223" s="161">
        <v>6.04678</v>
      </c>
      <c r="E223" s="161">
        <v>-5.7401309999999999</v>
      </c>
      <c r="F223" s="152" t="b">
        <f>IF(ISBLANK(FarmUnit[[#This Row],[1. Identifiant interne d’exploitation agricole*]]),"",IF(ISERROR(MATCH(FarmUnit[[#This Row],[1. Identifiant interne d’exploitation agricole*]],GroupMember[1. Identifiant interne d’exploitation agricole*],0)),FALSE,TRUE))</f>
        <v>1</v>
      </c>
      <c r="G223" s="157">
        <f t="shared" si="7"/>
        <v>6.04678</v>
      </c>
      <c r="H223" s="157">
        <f t="shared" si="8"/>
        <v>-5.7401309999999999</v>
      </c>
      <c r="I223" s="158" t="str">
        <f t="array" ref="I223">IF(ISBLANK(C223),"",IF(C223=MAX(IF(FarmUnit[1. Identifiant interne d’exploitation agricole*]=A223,FarmUnit[3. Superficie de l’unité agricole (ha)*])),"!","-"))</f>
        <v>!</v>
      </c>
      <c r="J223" s="153" t="str">
        <f>IFERROR(CONCATENATE(VLOOKUP(A223,GM_Table,12,FALSE)," ",(VLOOKUP(A223,GM_Table,13,FALSE))),"")</f>
        <v/>
      </c>
    </row>
    <row r="224" spans="1:10" ht="13.5" customHeight="1" x14ac:dyDescent="0.25">
      <c r="A224" s="154" t="s">
        <v>1313</v>
      </c>
      <c r="B224" s="155" t="s">
        <v>1313</v>
      </c>
      <c r="C224" s="156">
        <v>3.2</v>
      </c>
      <c r="D224" s="161">
        <v>6.0491020000000004</v>
      </c>
      <c r="E224" s="161">
        <v>-5.7383129999999998</v>
      </c>
      <c r="F224" s="152" t="b">
        <f>IF(ISBLANK(FarmUnit[[#This Row],[1. Identifiant interne d’exploitation agricole*]]),"",IF(ISERROR(MATCH(FarmUnit[[#This Row],[1. Identifiant interne d’exploitation agricole*]],GroupMember[1. Identifiant interne d’exploitation agricole*],0)),FALSE,TRUE))</f>
        <v>1</v>
      </c>
      <c r="G224" s="157">
        <f t="shared" si="7"/>
        <v>6.0491020000000004</v>
      </c>
      <c r="H224" s="157">
        <f t="shared" si="8"/>
        <v>-5.7383129999999998</v>
      </c>
      <c r="I224" s="158" t="str">
        <f t="array" ref="I224">IF(ISBLANK(C224),"",IF(C224=MAX(IF(FarmUnit[1. Identifiant interne d’exploitation agricole*]=A224,FarmUnit[3. Superficie de l’unité agricole (ha)*])),"!","-"))</f>
        <v>!</v>
      </c>
      <c r="J224" s="153" t="str">
        <f>IFERROR(CONCATENATE(VLOOKUP(A224,GM_Table,12,FALSE)," ",(VLOOKUP(A224,GM_Table,13,FALSE))),"")</f>
        <v/>
      </c>
    </row>
    <row r="225" spans="1:10" ht="13.5" customHeight="1" x14ac:dyDescent="0.25">
      <c r="A225" s="154" t="s">
        <v>1316</v>
      </c>
      <c r="B225" s="155" t="s">
        <v>1316</v>
      </c>
      <c r="C225" s="156">
        <v>5.71</v>
      </c>
      <c r="D225" s="161">
        <v>6.0476850000000004</v>
      </c>
      <c r="E225" s="161">
        <v>-5.7252830000000001</v>
      </c>
      <c r="F225" s="152" t="b">
        <f>IF(ISBLANK(FarmUnit[[#This Row],[1. Identifiant interne d’exploitation agricole*]]),"",IF(ISERROR(MATCH(FarmUnit[[#This Row],[1. Identifiant interne d’exploitation agricole*]],GroupMember[1. Identifiant interne d’exploitation agricole*],0)),FALSE,TRUE))</f>
        <v>1</v>
      </c>
      <c r="G225" s="157">
        <f t="shared" si="7"/>
        <v>6.0476850000000004</v>
      </c>
      <c r="H225" s="157">
        <f t="shared" si="8"/>
        <v>-5.7252830000000001</v>
      </c>
      <c r="I225" s="158" t="str">
        <f t="array" ref="I225">IF(ISBLANK(C225),"",IF(C225=MAX(IF(FarmUnit[1. Identifiant interne d’exploitation agricole*]=A225,FarmUnit[3. Superficie de l’unité agricole (ha)*])),"!","-"))</f>
        <v>!</v>
      </c>
      <c r="J225" s="153" t="str">
        <f>IFERROR(CONCATENATE(VLOOKUP(A225,GM_Table,12,FALSE)," ",(VLOOKUP(A225,GM_Table,13,FALSE))),"")</f>
        <v/>
      </c>
    </row>
    <row r="226" spans="1:10" ht="13.5" customHeight="1" x14ac:dyDescent="0.25">
      <c r="A226" s="154" t="s">
        <v>1320</v>
      </c>
      <c r="B226" s="155" t="s">
        <v>1320</v>
      </c>
      <c r="C226" s="156">
        <v>4</v>
      </c>
      <c r="D226" s="161">
        <v>6.0533270000000003</v>
      </c>
      <c r="E226" s="161">
        <v>-5.7595720000000004</v>
      </c>
      <c r="F226" s="152" t="b">
        <f>IF(ISBLANK(FarmUnit[[#This Row],[1. Identifiant interne d’exploitation agricole*]]),"",IF(ISERROR(MATCH(FarmUnit[[#This Row],[1. Identifiant interne d’exploitation agricole*]],GroupMember[1. Identifiant interne d’exploitation agricole*],0)),FALSE,TRUE))</f>
        <v>1</v>
      </c>
      <c r="G226" s="157">
        <f t="shared" si="7"/>
        <v>6.0533270000000003</v>
      </c>
      <c r="H226" s="157">
        <f t="shared" si="8"/>
        <v>-5.7595720000000004</v>
      </c>
      <c r="I226" s="158" t="str">
        <f t="array" ref="I226">IF(ISBLANK(C226),"",IF(C226=MAX(IF(FarmUnit[1. Identifiant interne d’exploitation agricole*]=A226,FarmUnit[3. Superficie de l’unité agricole (ha)*])),"!","-"))</f>
        <v>!</v>
      </c>
      <c r="J226" s="153" t="str">
        <f>IFERROR(CONCATENATE(VLOOKUP(A226,GM_Table,12,FALSE)," ",(VLOOKUP(A226,GM_Table,13,FALSE))),"")</f>
        <v/>
      </c>
    </row>
    <row r="227" spans="1:10" ht="13.5" customHeight="1" x14ac:dyDescent="0.25">
      <c r="A227" s="154" t="s">
        <v>1324</v>
      </c>
      <c r="B227" s="155" t="s">
        <v>1324</v>
      </c>
      <c r="C227" s="156">
        <v>3.0460000000000003</v>
      </c>
      <c r="D227" s="161">
        <v>6.0521279999999997</v>
      </c>
      <c r="E227" s="161">
        <v>-5.7611369999999997</v>
      </c>
      <c r="F227" s="152" t="b">
        <f>IF(ISBLANK(FarmUnit[[#This Row],[1. Identifiant interne d’exploitation agricole*]]),"",IF(ISERROR(MATCH(FarmUnit[[#This Row],[1. Identifiant interne d’exploitation agricole*]],GroupMember[1. Identifiant interne d’exploitation agricole*],0)),FALSE,TRUE))</f>
        <v>1</v>
      </c>
      <c r="G227" s="157">
        <f t="shared" si="7"/>
        <v>6.0521279999999997</v>
      </c>
      <c r="H227" s="157">
        <f t="shared" si="8"/>
        <v>-5.7611369999999997</v>
      </c>
      <c r="I227" s="158" t="str">
        <f t="array" ref="I227">IF(ISBLANK(C227),"",IF(C227=MAX(IF(FarmUnit[1. Identifiant interne d’exploitation agricole*]=A227,FarmUnit[3. Superficie de l’unité agricole (ha)*])),"!","-"))</f>
        <v>!</v>
      </c>
      <c r="J227" s="153" t="str">
        <f>IFERROR(CONCATENATE(VLOOKUP(A227,GM_Table,12,FALSE)," ",(VLOOKUP(A227,GM_Table,13,FALSE))),"")</f>
        <v/>
      </c>
    </row>
    <row r="228" spans="1:10" ht="13.5" customHeight="1" x14ac:dyDescent="0.25">
      <c r="A228" s="154" t="s">
        <v>1327</v>
      </c>
      <c r="B228" s="155" t="s">
        <v>2291</v>
      </c>
      <c r="C228" s="156">
        <v>0.72</v>
      </c>
      <c r="D228" s="161">
        <v>6.0486789999999999</v>
      </c>
      <c r="E228" s="161">
        <v>-5.7526859999999997</v>
      </c>
      <c r="F228" s="152" t="b">
        <f>IF(ISBLANK(FarmUnit[[#This Row],[1. Identifiant interne d’exploitation agricole*]]),"",IF(ISERROR(MATCH(FarmUnit[[#This Row],[1. Identifiant interne d’exploitation agricole*]],GroupMember[1. Identifiant interne d’exploitation agricole*],0)),FALSE,TRUE))</f>
        <v>1</v>
      </c>
      <c r="G228" s="157">
        <f t="shared" si="7"/>
        <v>6.0486789999999999</v>
      </c>
      <c r="H228" s="157">
        <f t="shared" si="8"/>
        <v>-5.7526859999999997</v>
      </c>
      <c r="I228" s="158" t="str">
        <f t="array" ref="I228">IF(ISBLANK(C228),"",IF(C228=MAX(IF(FarmUnit[1. Identifiant interne d’exploitation agricole*]=A228,FarmUnit[3. Superficie de l’unité agricole (ha)*])),"!","-"))</f>
        <v>-</v>
      </c>
      <c r="J228" s="153" t="str">
        <f>IFERROR(CONCATENATE(VLOOKUP(A228,GM_Table,12,FALSE)," ",(VLOOKUP(A228,GM_Table,13,FALSE))),"")</f>
        <v/>
      </c>
    </row>
    <row r="229" spans="1:10" ht="13.5" customHeight="1" x14ac:dyDescent="0.25">
      <c r="A229" s="154" t="s">
        <v>1327</v>
      </c>
      <c r="B229" s="155" t="s">
        <v>2292</v>
      </c>
      <c r="C229" s="156">
        <v>1.74</v>
      </c>
      <c r="D229" s="161">
        <v>6.051469</v>
      </c>
      <c r="E229" s="161">
        <v>-5.7606510000000002</v>
      </c>
      <c r="F229" s="152" t="b">
        <f>IF(ISBLANK(FarmUnit[[#This Row],[1. Identifiant interne d’exploitation agricole*]]),"",IF(ISERROR(MATCH(FarmUnit[[#This Row],[1. Identifiant interne d’exploitation agricole*]],GroupMember[1. Identifiant interne d’exploitation agricole*],0)),FALSE,TRUE))</f>
        <v>1</v>
      </c>
      <c r="G229" s="157">
        <f t="shared" si="7"/>
        <v>6.051469</v>
      </c>
      <c r="H229" s="157">
        <f t="shared" si="8"/>
        <v>-5.7606510000000002</v>
      </c>
      <c r="I229" s="158" t="str">
        <f t="array" ref="I229">IF(ISBLANK(C229),"",IF(C229=MAX(IF(FarmUnit[1. Identifiant interne d’exploitation agricole*]=A229,FarmUnit[3. Superficie de l’unité agricole (ha)*])),"!","-"))</f>
        <v>!</v>
      </c>
      <c r="J229" s="153" t="str">
        <f>IFERROR(CONCATENATE(VLOOKUP(A229,GM_Table,12,FALSE)," ",(VLOOKUP(A229,GM_Table,13,FALSE))),"")</f>
        <v/>
      </c>
    </row>
    <row r="230" spans="1:10" ht="13.5" customHeight="1" x14ac:dyDescent="0.25">
      <c r="A230" s="154" t="s">
        <v>1327</v>
      </c>
      <c r="B230" s="155" t="s">
        <v>2293</v>
      </c>
      <c r="C230" s="156">
        <v>1.41</v>
      </c>
      <c r="D230" s="161">
        <v>6.0476929999999998</v>
      </c>
      <c r="E230" s="161">
        <v>-5.7542559999999998</v>
      </c>
      <c r="F230" s="152" t="b">
        <f>IF(ISBLANK(FarmUnit[[#This Row],[1. Identifiant interne d’exploitation agricole*]]),"",IF(ISERROR(MATCH(FarmUnit[[#This Row],[1. Identifiant interne d’exploitation agricole*]],GroupMember[1. Identifiant interne d’exploitation agricole*],0)),FALSE,TRUE))</f>
        <v>1</v>
      </c>
      <c r="G230" s="157">
        <f t="shared" si="7"/>
        <v>6.0476929999999998</v>
      </c>
      <c r="H230" s="157">
        <f t="shared" si="8"/>
        <v>-5.7542559999999998</v>
      </c>
      <c r="I230" s="158" t="str">
        <f t="array" ref="I230">IF(ISBLANK(C230),"",IF(C230=MAX(IF(FarmUnit[1. Identifiant interne d’exploitation agricole*]=A230,FarmUnit[3. Superficie de l’unité agricole (ha)*])),"!","-"))</f>
        <v>-</v>
      </c>
      <c r="J230" s="153" t="str">
        <f>IFERROR(CONCATENATE(VLOOKUP(A230,GM_Table,12,FALSE)," ",(VLOOKUP(A230,GM_Table,13,FALSE))),"")</f>
        <v/>
      </c>
    </row>
    <row r="231" spans="1:10" ht="13.5" customHeight="1" x14ac:dyDescent="0.25">
      <c r="A231" s="154" t="s">
        <v>1330</v>
      </c>
      <c r="B231" s="155" t="s">
        <v>1330</v>
      </c>
      <c r="C231" s="156">
        <v>2.9</v>
      </c>
      <c r="D231" s="161">
        <v>6.0455829999999997</v>
      </c>
      <c r="E231" s="161">
        <v>-5.7204930000000003</v>
      </c>
      <c r="F231" s="152" t="b">
        <f>IF(ISBLANK(FarmUnit[[#This Row],[1. Identifiant interne d’exploitation agricole*]]),"",IF(ISERROR(MATCH(FarmUnit[[#This Row],[1. Identifiant interne d’exploitation agricole*]],GroupMember[1. Identifiant interne d’exploitation agricole*],0)),FALSE,TRUE))</f>
        <v>1</v>
      </c>
      <c r="G231" s="157">
        <f t="shared" si="7"/>
        <v>6.0455829999999997</v>
      </c>
      <c r="H231" s="157">
        <f t="shared" si="8"/>
        <v>-5.7204930000000003</v>
      </c>
      <c r="I231" s="158" t="str">
        <f t="array" ref="I231">IF(ISBLANK(C231),"",IF(C231=MAX(IF(FarmUnit[1. Identifiant interne d’exploitation agricole*]=A231,FarmUnit[3. Superficie de l’unité agricole (ha)*])),"!","-"))</f>
        <v>!</v>
      </c>
      <c r="J231" s="153" t="str">
        <f>IFERROR(CONCATENATE(VLOOKUP(A231,GM_Table,12,FALSE)," ",(VLOOKUP(A231,GM_Table,13,FALSE))),"")</f>
        <v/>
      </c>
    </row>
    <row r="232" spans="1:10" ht="13.5" customHeight="1" x14ac:dyDescent="0.25">
      <c r="A232" s="154" t="s">
        <v>1332</v>
      </c>
      <c r="B232" s="155" t="s">
        <v>1332</v>
      </c>
      <c r="C232" s="156">
        <v>2.69</v>
      </c>
      <c r="D232" s="161">
        <v>6.0475519999999996</v>
      </c>
      <c r="E232" s="161">
        <v>-5.7229469999999996</v>
      </c>
      <c r="F232" s="152" t="b">
        <f>IF(ISBLANK(FarmUnit[[#This Row],[1. Identifiant interne d’exploitation agricole*]]),"",IF(ISERROR(MATCH(FarmUnit[[#This Row],[1. Identifiant interne d’exploitation agricole*]],GroupMember[1. Identifiant interne d’exploitation agricole*],0)),FALSE,TRUE))</f>
        <v>1</v>
      </c>
      <c r="G232" s="157">
        <f t="shared" si="7"/>
        <v>6.0475519999999996</v>
      </c>
      <c r="H232" s="157">
        <f t="shared" si="8"/>
        <v>-5.7229469999999996</v>
      </c>
      <c r="I232" s="158" t="str">
        <f t="array" ref="I232">IF(ISBLANK(C232),"",IF(C232=MAX(IF(FarmUnit[1. Identifiant interne d’exploitation agricole*]=A232,FarmUnit[3. Superficie de l’unité agricole (ha)*])),"!","-"))</f>
        <v>!</v>
      </c>
      <c r="J232" s="153" t="str">
        <f>IFERROR(CONCATENATE(VLOOKUP(A232,GM_Table,12,FALSE)," ",(VLOOKUP(A232,GM_Table,13,FALSE))),"")</f>
        <v/>
      </c>
    </row>
    <row r="233" spans="1:10" ht="13.5" customHeight="1" x14ac:dyDescent="0.25">
      <c r="A233" s="154" t="s">
        <v>1335</v>
      </c>
      <c r="B233" s="155" t="s">
        <v>1335</v>
      </c>
      <c r="C233" s="156">
        <v>8.120000000000001</v>
      </c>
      <c r="D233" s="161">
        <v>6.0454309999999998</v>
      </c>
      <c r="E233" s="161">
        <v>-5.7205149999999998</v>
      </c>
      <c r="F233" s="152" t="b">
        <f>IF(ISBLANK(FarmUnit[[#This Row],[1. Identifiant interne d’exploitation agricole*]]),"",IF(ISERROR(MATCH(FarmUnit[[#This Row],[1. Identifiant interne d’exploitation agricole*]],GroupMember[1. Identifiant interne d’exploitation agricole*],0)),FALSE,TRUE))</f>
        <v>1</v>
      </c>
      <c r="G233" s="157">
        <f t="shared" si="7"/>
        <v>6.0454309999999998</v>
      </c>
      <c r="H233" s="157">
        <f t="shared" si="8"/>
        <v>-5.7205149999999998</v>
      </c>
      <c r="I233" s="158" t="str">
        <f t="array" ref="I233">IF(ISBLANK(C233),"",IF(C233=MAX(IF(FarmUnit[1. Identifiant interne d’exploitation agricole*]=A233,FarmUnit[3. Superficie de l’unité agricole (ha)*])),"!","-"))</f>
        <v>!</v>
      </c>
      <c r="J233" s="153" t="str">
        <f>IFERROR(CONCATENATE(VLOOKUP(A233,GM_Table,12,FALSE)," ",(VLOOKUP(A233,GM_Table,13,FALSE))),"")</f>
        <v/>
      </c>
    </row>
    <row r="234" spans="1:10" ht="13.5" customHeight="1" x14ac:dyDescent="0.25">
      <c r="A234" s="154" t="s">
        <v>1339</v>
      </c>
      <c r="B234" s="155" t="s">
        <v>1339</v>
      </c>
      <c r="C234" s="156">
        <v>5.15</v>
      </c>
      <c r="D234" s="161">
        <v>6.0331599999999996</v>
      </c>
      <c r="E234" s="161">
        <v>-5.740901</v>
      </c>
      <c r="F234" s="152" t="b">
        <f>IF(ISBLANK(FarmUnit[[#This Row],[1. Identifiant interne d’exploitation agricole*]]),"",IF(ISERROR(MATCH(FarmUnit[[#This Row],[1. Identifiant interne d’exploitation agricole*]],GroupMember[1. Identifiant interne d’exploitation agricole*],0)),FALSE,TRUE))</f>
        <v>1</v>
      </c>
      <c r="G234" s="157">
        <f t="shared" si="7"/>
        <v>6.0331599999999996</v>
      </c>
      <c r="H234" s="157">
        <f t="shared" si="8"/>
        <v>-5.740901</v>
      </c>
      <c r="I234" s="158" t="str">
        <f t="array" ref="I234">IF(ISBLANK(C234),"",IF(C234=MAX(IF(FarmUnit[1. Identifiant interne d’exploitation agricole*]=A234,FarmUnit[3. Superficie de l’unité agricole (ha)*])),"!","-"))</f>
        <v>!</v>
      </c>
      <c r="J234" s="153" t="str">
        <f>IFERROR(CONCATENATE(VLOOKUP(A234,GM_Table,12,FALSE)," ",(VLOOKUP(A234,GM_Table,13,FALSE))),"")</f>
        <v/>
      </c>
    </row>
    <row r="235" spans="1:10" ht="13.5" customHeight="1" x14ac:dyDescent="0.25">
      <c r="A235" s="154" t="s">
        <v>1342</v>
      </c>
      <c r="B235" s="155" t="s">
        <v>1342</v>
      </c>
      <c r="C235" s="156">
        <v>4.12</v>
      </c>
      <c r="D235" s="161">
        <v>6.0303380000000004</v>
      </c>
      <c r="E235" s="161">
        <v>-5.7473780000000003</v>
      </c>
      <c r="F235" s="152" t="b">
        <f>IF(ISBLANK(FarmUnit[[#This Row],[1. Identifiant interne d’exploitation agricole*]]),"",IF(ISERROR(MATCH(FarmUnit[[#This Row],[1. Identifiant interne d’exploitation agricole*]],GroupMember[1. Identifiant interne d’exploitation agricole*],0)),FALSE,TRUE))</f>
        <v>1</v>
      </c>
      <c r="G235" s="157">
        <f t="shared" si="7"/>
        <v>6.0303380000000004</v>
      </c>
      <c r="H235" s="157">
        <f t="shared" si="8"/>
        <v>-5.7473780000000003</v>
      </c>
      <c r="I235" s="158" t="str">
        <f t="array" ref="I235">IF(ISBLANK(C235),"",IF(C235=MAX(IF(FarmUnit[1. Identifiant interne d’exploitation agricole*]=A235,FarmUnit[3. Superficie de l’unité agricole (ha)*])),"!","-"))</f>
        <v>!</v>
      </c>
      <c r="J235" s="153" t="str">
        <f>IFERROR(CONCATENATE(VLOOKUP(A235,GM_Table,12,FALSE)," ",(VLOOKUP(A235,GM_Table,13,FALSE))),"")</f>
        <v/>
      </c>
    </row>
    <row r="236" spans="1:10" ht="13.5" customHeight="1" x14ac:dyDescent="0.25">
      <c r="A236" s="154" t="s">
        <v>1346</v>
      </c>
      <c r="B236" s="155" t="s">
        <v>1346</v>
      </c>
      <c r="C236" s="156">
        <v>3.52</v>
      </c>
      <c r="D236" s="161">
        <v>6.0162740000000001</v>
      </c>
      <c r="E236" s="161">
        <v>-5.7187000000000001</v>
      </c>
      <c r="F236" s="152" t="b">
        <f>IF(ISBLANK(FarmUnit[[#This Row],[1. Identifiant interne d’exploitation agricole*]]),"",IF(ISERROR(MATCH(FarmUnit[[#This Row],[1. Identifiant interne d’exploitation agricole*]],GroupMember[1. Identifiant interne d’exploitation agricole*],0)),FALSE,TRUE))</f>
        <v>1</v>
      </c>
      <c r="G236" s="157">
        <f t="shared" si="7"/>
        <v>6.0162740000000001</v>
      </c>
      <c r="H236" s="157">
        <f t="shared" si="8"/>
        <v>-5.7187000000000001</v>
      </c>
      <c r="I236" s="158" t="str">
        <f t="array" ref="I236">IF(ISBLANK(C236),"",IF(C236=MAX(IF(FarmUnit[1. Identifiant interne d’exploitation agricole*]=A236,FarmUnit[3. Superficie de l’unité agricole (ha)*])),"!","-"))</f>
        <v>!</v>
      </c>
      <c r="J236" s="153" t="str">
        <f>IFERROR(CONCATENATE(VLOOKUP(A236,GM_Table,12,FALSE)," ",(VLOOKUP(A236,GM_Table,13,FALSE))),"")</f>
        <v/>
      </c>
    </row>
    <row r="237" spans="1:10" ht="13.5" customHeight="1" x14ac:dyDescent="0.25">
      <c r="A237" s="154" t="s">
        <v>1350</v>
      </c>
      <c r="B237" s="155" t="s">
        <v>1350</v>
      </c>
      <c r="C237" s="156">
        <v>3.0149999999999997</v>
      </c>
      <c r="D237" s="161">
        <v>6.004105</v>
      </c>
      <c r="E237" s="161">
        <v>-5.7411199999999996</v>
      </c>
      <c r="F237" s="152" t="b">
        <f>IF(ISBLANK(FarmUnit[[#This Row],[1. Identifiant interne d’exploitation agricole*]]),"",IF(ISERROR(MATCH(FarmUnit[[#This Row],[1. Identifiant interne d’exploitation agricole*]],GroupMember[1. Identifiant interne d’exploitation agricole*],0)),FALSE,TRUE))</f>
        <v>1</v>
      </c>
      <c r="G237" s="157">
        <f t="shared" si="7"/>
        <v>6.004105</v>
      </c>
      <c r="H237" s="157">
        <f t="shared" si="8"/>
        <v>-5.7411199999999996</v>
      </c>
      <c r="I237" s="158" t="str">
        <f t="array" ref="I237">IF(ISBLANK(C237),"",IF(C237=MAX(IF(FarmUnit[1. Identifiant interne d’exploitation agricole*]=A237,FarmUnit[3. Superficie de l’unité agricole (ha)*])),"!","-"))</f>
        <v>!</v>
      </c>
      <c r="J237" s="153" t="str">
        <f>IFERROR(CONCATENATE(VLOOKUP(A237,GM_Table,12,FALSE)," ",(VLOOKUP(A237,GM_Table,13,FALSE))),"")</f>
        <v/>
      </c>
    </row>
    <row r="238" spans="1:10" ht="13.5" customHeight="1" x14ac:dyDescent="0.25">
      <c r="A238" s="154" t="s">
        <v>1355</v>
      </c>
      <c r="B238" s="155" t="s">
        <v>1355</v>
      </c>
      <c r="C238" s="156">
        <v>4.0880000000000001</v>
      </c>
      <c r="D238" s="161">
        <v>6.0039949999999997</v>
      </c>
      <c r="E238" s="161">
        <v>-5.7510979999999998</v>
      </c>
      <c r="F238" s="152" t="b">
        <f>IF(ISBLANK(FarmUnit[[#This Row],[1. Identifiant interne d’exploitation agricole*]]),"",IF(ISERROR(MATCH(FarmUnit[[#This Row],[1. Identifiant interne d’exploitation agricole*]],GroupMember[1. Identifiant interne d’exploitation agricole*],0)),FALSE,TRUE))</f>
        <v>1</v>
      </c>
      <c r="G238" s="157">
        <f t="shared" ref="G238:G300" si="9">IF(D238=0,"",D238)</f>
        <v>6.0039949999999997</v>
      </c>
      <c r="H238" s="157">
        <f t="shared" ref="H238:H300" si="10">IF(E238=0,"",E238)</f>
        <v>-5.7510979999999998</v>
      </c>
      <c r="I238" s="158" t="str">
        <f t="array" ref="I238">IF(ISBLANK(C238),"",IF(C238=MAX(IF(FarmUnit[1. Identifiant interne d’exploitation agricole*]=A238,FarmUnit[3. Superficie de l’unité agricole (ha)*])),"!","-"))</f>
        <v>!</v>
      </c>
      <c r="J238" s="153" t="str">
        <f>IFERROR(CONCATENATE(VLOOKUP(A238,GM_Table,12,FALSE)," ",(VLOOKUP(A238,GM_Table,13,FALSE))),"")</f>
        <v/>
      </c>
    </row>
    <row r="239" spans="1:10" ht="13.5" customHeight="1" x14ac:dyDescent="0.25">
      <c r="A239" s="154" t="s">
        <v>1359</v>
      </c>
      <c r="B239" s="155" t="s">
        <v>1359</v>
      </c>
      <c r="C239" s="156">
        <v>3.94</v>
      </c>
      <c r="D239" s="161">
        <v>6.0157189999999998</v>
      </c>
      <c r="E239" s="161">
        <v>-5.7854039999999998</v>
      </c>
      <c r="F239" s="152" t="b">
        <f>IF(ISBLANK(FarmUnit[[#This Row],[1. Identifiant interne d’exploitation agricole*]]),"",IF(ISERROR(MATCH(FarmUnit[[#This Row],[1. Identifiant interne d’exploitation agricole*]],GroupMember[1. Identifiant interne d’exploitation agricole*],0)),FALSE,TRUE))</f>
        <v>1</v>
      </c>
      <c r="G239" s="157">
        <f t="shared" si="9"/>
        <v>6.0157189999999998</v>
      </c>
      <c r="H239" s="157">
        <f t="shared" si="10"/>
        <v>-5.7854039999999998</v>
      </c>
      <c r="I239" s="158" t="str">
        <f t="array" ref="I239">IF(ISBLANK(C239),"",IF(C239=MAX(IF(FarmUnit[1. Identifiant interne d’exploitation agricole*]=A239,FarmUnit[3. Superficie de l’unité agricole (ha)*])),"!","-"))</f>
        <v>!</v>
      </c>
      <c r="J239" s="153" t="str">
        <f>IFERROR(CONCATENATE(VLOOKUP(A239,GM_Table,12,FALSE)," ",(VLOOKUP(A239,GM_Table,13,FALSE))),"")</f>
        <v/>
      </c>
    </row>
    <row r="240" spans="1:10" ht="13.5" customHeight="1" x14ac:dyDescent="0.25">
      <c r="A240" s="154" t="s">
        <v>1364</v>
      </c>
      <c r="B240" s="155" t="s">
        <v>1364</v>
      </c>
      <c r="C240" s="156">
        <v>3.0789999999999997</v>
      </c>
      <c r="D240" s="161">
        <v>6.0362549999999997</v>
      </c>
      <c r="E240" s="161">
        <v>-5.7548320000000004</v>
      </c>
      <c r="F240" s="152" t="b">
        <f>IF(ISBLANK(FarmUnit[[#This Row],[1. Identifiant interne d’exploitation agricole*]]),"",IF(ISERROR(MATCH(FarmUnit[[#This Row],[1. Identifiant interne d’exploitation agricole*]],GroupMember[1. Identifiant interne d’exploitation agricole*],0)),FALSE,TRUE))</f>
        <v>1</v>
      </c>
      <c r="G240" s="157">
        <f t="shared" si="9"/>
        <v>6.0362549999999997</v>
      </c>
      <c r="H240" s="157">
        <f t="shared" si="10"/>
        <v>-5.7548320000000004</v>
      </c>
      <c r="I240" s="158" t="str">
        <f t="array" ref="I240">IF(ISBLANK(C240),"",IF(C240=MAX(IF(FarmUnit[1. Identifiant interne d’exploitation agricole*]=A240,FarmUnit[3. Superficie de l’unité agricole (ha)*])),"!","-"))</f>
        <v>!</v>
      </c>
      <c r="J240" s="153" t="str">
        <f>IFERROR(CONCATENATE(VLOOKUP(A240,GM_Table,12,FALSE)," ",(VLOOKUP(A240,GM_Table,13,FALSE))),"")</f>
        <v/>
      </c>
    </row>
    <row r="241" spans="1:10" ht="13.5" customHeight="1" x14ac:dyDescent="0.25">
      <c r="A241" s="154" t="s">
        <v>1368</v>
      </c>
      <c r="B241" s="155" t="s">
        <v>1368</v>
      </c>
      <c r="C241" s="156">
        <v>4.2300000000000004</v>
      </c>
      <c r="D241" s="161">
        <v>6.0398310000000004</v>
      </c>
      <c r="E241" s="161">
        <v>-5.7320719999999996</v>
      </c>
      <c r="F241" s="152" t="b">
        <f>IF(ISBLANK(FarmUnit[[#This Row],[1. Identifiant interne d’exploitation agricole*]]),"",IF(ISERROR(MATCH(FarmUnit[[#This Row],[1. Identifiant interne d’exploitation agricole*]],GroupMember[1. Identifiant interne d’exploitation agricole*],0)),FALSE,TRUE))</f>
        <v>1</v>
      </c>
      <c r="G241" s="157">
        <f t="shared" si="9"/>
        <v>6.0398310000000004</v>
      </c>
      <c r="H241" s="157">
        <f t="shared" si="10"/>
        <v>-5.7320719999999996</v>
      </c>
      <c r="I241" s="158" t="str">
        <f t="array" ref="I241">IF(ISBLANK(C241),"",IF(C241=MAX(IF(FarmUnit[1. Identifiant interne d’exploitation agricole*]=A241,FarmUnit[3. Superficie de l’unité agricole (ha)*])),"!","-"))</f>
        <v>!</v>
      </c>
      <c r="J241" s="153" t="str">
        <f>IFERROR(CONCATENATE(VLOOKUP(A241,GM_Table,12,FALSE)," ",(VLOOKUP(A241,GM_Table,13,FALSE))),"")</f>
        <v/>
      </c>
    </row>
    <row r="242" spans="1:10" ht="13.5" customHeight="1" x14ac:dyDescent="0.25">
      <c r="A242" s="154" t="s">
        <v>1371</v>
      </c>
      <c r="B242" s="155" t="s">
        <v>1371</v>
      </c>
      <c r="C242" s="156">
        <v>3.46</v>
      </c>
      <c r="D242" s="161">
        <v>6.045299</v>
      </c>
      <c r="E242" s="161">
        <v>-5.7377279999999997</v>
      </c>
      <c r="F242" s="152" t="b">
        <f>IF(ISBLANK(FarmUnit[[#This Row],[1. Identifiant interne d’exploitation agricole*]]),"",IF(ISERROR(MATCH(FarmUnit[[#This Row],[1. Identifiant interne d’exploitation agricole*]],GroupMember[1. Identifiant interne d’exploitation agricole*],0)),FALSE,TRUE))</f>
        <v>1</v>
      </c>
      <c r="G242" s="157">
        <f t="shared" si="9"/>
        <v>6.045299</v>
      </c>
      <c r="H242" s="157">
        <f t="shared" si="10"/>
        <v>-5.7377279999999997</v>
      </c>
      <c r="I242" s="158" t="str">
        <f t="array" ref="I242">IF(ISBLANK(C242),"",IF(C242=MAX(IF(FarmUnit[1. Identifiant interne d’exploitation agricole*]=A242,FarmUnit[3. Superficie de l’unité agricole (ha)*])),"!","-"))</f>
        <v>!</v>
      </c>
      <c r="J242" s="153" t="str">
        <f>IFERROR(CONCATENATE(VLOOKUP(A242,GM_Table,12,FALSE)," ",(VLOOKUP(A242,GM_Table,13,FALSE))),"")</f>
        <v/>
      </c>
    </row>
    <row r="243" spans="1:10" ht="13.5" customHeight="1" x14ac:dyDescent="0.25">
      <c r="A243" s="154" t="s">
        <v>1374</v>
      </c>
      <c r="B243" s="155" t="s">
        <v>1374</v>
      </c>
      <c r="C243" s="156">
        <v>6.33</v>
      </c>
      <c r="D243" s="161">
        <v>6.0455709999999998</v>
      </c>
      <c r="E243" s="161">
        <v>-5.7303230000000003</v>
      </c>
      <c r="F243" s="152" t="b">
        <f>IF(ISBLANK(FarmUnit[[#This Row],[1. Identifiant interne d’exploitation agricole*]]),"",IF(ISERROR(MATCH(FarmUnit[[#This Row],[1. Identifiant interne d’exploitation agricole*]],GroupMember[1. Identifiant interne d’exploitation agricole*],0)),FALSE,TRUE))</f>
        <v>1</v>
      </c>
      <c r="G243" s="157">
        <f t="shared" si="9"/>
        <v>6.0455709999999998</v>
      </c>
      <c r="H243" s="157">
        <f t="shared" si="10"/>
        <v>-5.7303230000000003</v>
      </c>
      <c r="I243" s="158" t="str">
        <f t="array" ref="I243">IF(ISBLANK(C243),"",IF(C243=MAX(IF(FarmUnit[1. Identifiant interne d’exploitation agricole*]=A243,FarmUnit[3. Superficie de l’unité agricole (ha)*])),"!","-"))</f>
        <v>!</v>
      </c>
      <c r="J243" s="153" t="str">
        <f>IFERROR(CONCATENATE(VLOOKUP(A243,GM_Table,12,FALSE)," ",(VLOOKUP(A243,GM_Table,13,FALSE))),"")</f>
        <v/>
      </c>
    </row>
    <row r="244" spans="1:10" ht="13.5" customHeight="1" x14ac:dyDescent="0.25">
      <c r="A244" s="154" t="s">
        <v>1378</v>
      </c>
      <c r="B244" s="155" t="s">
        <v>1378</v>
      </c>
      <c r="C244" s="156">
        <v>2.88</v>
      </c>
      <c r="D244" s="161">
        <v>6.048489</v>
      </c>
      <c r="E244" s="161">
        <v>-5.722537</v>
      </c>
      <c r="F244" s="152" t="b">
        <f>IF(ISBLANK(FarmUnit[[#This Row],[1. Identifiant interne d’exploitation agricole*]]),"",IF(ISERROR(MATCH(FarmUnit[[#This Row],[1. Identifiant interne d’exploitation agricole*]],GroupMember[1. Identifiant interne d’exploitation agricole*],0)),FALSE,TRUE))</f>
        <v>1</v>
      </c>
      <c r="G244" s="157">
        <f t="shared" si="9"/>
        <v>6.048489</v>
      </c>
      <c r="H244" s="157">
        <f t="shared" si="10"/>
        <v>-5.722537</v>
      </c>
      <c r="I244" s="158" t="str">
        <f t="array" ref="I244">IF(ISBLANK(C244),"",IF(C244=MAX(IF(FarmUnit[1. Identifiant interne d’exploitation agricole*]=A244,FarmUnit[3. Superficie de l’unité agricole (ha)*])),"!","-"))</f>
        <v>!</v>
      </c>
      <c r="J244" s="153" t="str">
        <f>IFERROR(CONCATENATE(VLOOKUP(A244,GM_Table,12,FALSE)," ",(VLOOKUP(A244,GM_Table,13,FALSE))),"")</f>
        <v/>
      </c>
    </row>
    <row r="245" spans="1:10" ht="13.5" customHeight="1" x14ac:dyDescent="0.25">
      <c r="A245" s="154" t="s">
        <v>1381</v>
      </c>
      <c r="B245" s="155" t="s">
        <v>1381</v>
      </c>
      <c r="C245" s="156">
        <v>2.79</v>
      </c>
      <c r="D245" s="161">
        <v>6.048559</v>
      </c>
      <c r="E245" s="161">
        <v>-5.7216300000000002</v>
      </c>
      <c r="F245" s="152" t="b">
        <f>IF(ISBLANK(FarmUnit[[#This Row],[1. Identifiant interne d’exploitation agricole*]]),"",IF(ISERROR(MATCH(FarmUnit[[#This Row],[1. Identifiant interne d’exploitation agricole*]],GroupMember[1. Identifiant interne d’exploitation agricole*],0)),FALSE,TRUE))</f>
        <v>1</v>
      </c>
      <c r="G245" s="157">
        <f t="shared" si="9"/>
        <v>6.048559</v>
      </c>
      <c r="H245" s="157">
        <f t="shared" si="10"/>
        <v>-5.7216300000000002</v>
      </c>
      <c r="I245" s="158" t="str">
        <f t="array" ref="I245">IF(ISBLANK(C245),"",IF(C245=MAX(IF(FarmUnit[1. Identifiant interne d’exploitation agricole*]=A245,FarmUnit[3. Superficie de l’unité agricole (ha)*])),"!","-"))</f>
        <v>!</v>
      </c>
      <c r="J245" s="153" t="str">
        <f>IFERROR(CONCATENATE(VLOOKUP(A245,GM_Table,12,FALSE)," ",(VLOOKUP(A245,GM_Table,13,FALSE))),"")</f>
        <v/>
      </c>
    </row>
    <row r="246" spans="1:10" ht="13.5" customHeight="1" x14ac:dyDescent="0.25">
      <c r="A246" s="154" t="s">
        <v>1383</v>
      </c>
      <c r="B246" s="155" t="s">
        <v>1383</v>
      </c>
      <c r="C246" s="156">
        <v>2.73</v>
      </c>
      <c r="D246" s="161">
        <v>6.021185</v>
      </c>
      <c r="E246" s="161">
        <v>-5.736834</v>
      </c>
      <c r="F246" s="152" t="b">
        <f>IF(ISBLANK(FarmUnit[[#This Row],[1. Identifiant interne d’exploitation agricole*]]),"",IF(ISERROR(MATCH(FarmUnit[[#This Row],[1. Identifiant interne d’exploitation agricole*]],GroupMember[1. Identifiant interne d’exploitation agricole*],0)),FALSE,TRUE))</f>
        <v>1</v>
      </c>
      <c r="G246" s="157">
        <f t="shared" si="9"/>
        <v>6.021185</v>
      </c>
      <c r="H246" s="157">
        <f t="shared" si="10"/>
        <v>-5.736834</v>
      </c>
      <c r="I246" s="158" t="str">
        <f t="array" ref="I246">IF(ISBLANK(C246),"",IF(C246=MAX(IF(FarmUnit[1. Identifiant interne d’exploitation agricole*]=A246,FarmUnit[3. Superficie de l’unité agricole (ha)*])),"!","-"))</f>
        <v>!</v>
      </c>
      <c r="J246" s="153" t="str">
        <f>IFERROR(CONCATENATE(VLOOKUP(A246,GM_Table,12,FALSE)," ",(VLOOKUP(A246,GM_Table,13,FALSE))),"")</f>
        <v/>
      </c>
    </row>
    <row r="247" spans="1:10" ht="13.5" customHeight="1" x14ac:dyDescent="0.25">
      <c r="A247" s="154" t="s">
        <v>1388</v>
      </c>
      <c r="B247" s="155" t="s">
        <v>1388</v>
      </c>
      <c r="C247" s="156">
        <v>4.33</v>
      </c>
      <c r="D247" s="161">
        <v>6.0272620000000003</v>
      </c>
      <c r="E247" s="161">
        <v>-5.7190529999999997</v>
      </c>
      <c r="F247" s="152" t="b">
        <f>IF(ISBLANK(FarmUnit[[#This Row],[1. Identifiant interne d’exploitation agricole*]]),"",IF(ISERROR(MATCH(FarmUnit[[#This Row],[1. Identifiant interne d’exploitation agricole*]],GroupMember[1. Identifiant interne d’exploitation agricole*],0)),FALSE,TRUE))</f>
        <v>1</v>
      </c>
      <c r="G247" s="157">
        <f t="shared" si="9"/>
        <v>6.0272620000000003</v>
      </c>
      <c r="H247" s="157">
        <f t="shared" si="10"/>
        <v>-5.7190529999999997</v>
      </c>
      <c r="I247" s="158" t="str">
        <f t="array" ref="I247">IF(ISBLANK(C247),"",IF(C247=MAX(IF(FarmUnit[1. Identifiant interne d’exploitation agricole*]=A247,FarmUnit[3. Superficie de l’unité agricole (ha)*])),"!","-"))</f>
        <v>!</v>
      </c>
      <c r="J247" s="153" t="str">
        <f>IFERROR(CONCATENATE(VLOOKUP(A247,GM_Table,12,FALSE)," ",(VLOOKUP(A247,GM_Table,13,FALSE))),"")</f>
        <v/>
      </c>
    </row>
    <row r="248" spans="1:10" ht="13.5" customHeight="1" x14ac:dyDescent="0.25">
      <c r="A248" s="154" t="s">
        <v>1391</v>
      </c>
      <c r="B248" s="155" t="s">
        <v>1391</v>
      </c>
      <c r="C248" s="156">
        <v>2.94</v>
      </c>
      <c r="D248" s="161">
        <v>6.0072900000000002</v>
      </c>
      <c r="E248" s="161">
        <v>-5.7329590000000001</v>
      </c>
      <c r="F248" s="152" t="b">
        <f>IF(ISBLANK(FarmUnit[[#This Row],[1. Identifiant interne d’exploitation agricole*]]),"",IF(ISERROR(MATCH(FarmUnit[[#This Row],[1. Identifiant interne d’exploitation agricole*]],GroupMember[1. Identifiant interne d’exploitation agricole*],0)),FALSE,TRUE))</f>
        <v>1</v>
      </c>
      <c r="G248" s="157">
        <f t="shared" si="9"/>
        <v>6.0072900000000002</v>
      </c>
      <c r="H248" s="157">
        <f t="shared" si="10"/>
        <v>-5.7329590000000001</v>
      </c>
      <c r="I248" s="158" t="str">
        <f t="array" ref="I248">IF(ISBLANK(C248),"",IF(C248=MAX(IF(FarmUnit[1. Identifiant interne d’exploitation agricole*]=A248,FarmUnit[3. Superficie de l’unité agricole (ha)*])),"!","-"))</f>
        <v>!</v>
      </c>
      <c r="J248" s="153" t="str">
        <f>IFERROR(CONCATENATE(VLOOKUP(A248,GM_Table,12,FALSE)," ",(VLOOKUP(A248,GM_Table,13,FALSE))),"")</f>
        <v/>
      </c>
    </row>
    <row r="249" spans="1:10" ht="13.5" customHeight="1" x14ac:dyDescent="0.25">
      <c r="A249" s="154" t="s">
        <v>1395</v>
      </c>
      <c r="B249" s="155" t="s">
        <v>2294</v>
      </c>
      <c r="C249" s="156">
        <v>1.36</v>
      </c>
      <c r="D249" s="161">
        <v>6.0184139999999999</v>
      </c>
      <c r="E249" s="161">
        <v>-5.7279790000000004</v>
      </c>
      <c r="F249" s="152" t="b">
        <f>IF(ISBLANK(FarmUnit[[#This Row],[1. Identifiant interne d’exploitation agricole*]]),"",IF(ISERROR(MATCH(FarmUnit[[#This Row],[1. Identifiant interne d’exploitation agricole*]],GroupMember[1. Identifiant interne d’exploitation agricole*],0)),FALSE,TRUE))</f>
        <v>1</v>
      </c>
      <c r="G249" s="157">
        <f t="shared" si="9"/>
        <v>6.0184139999999999</v>
      </c>
      <c r="H249" s="157">
        <f t="shared" si="10"/>
        <v>-5.7279790000000004</v>
      </c>
      <c r="I249" s="158" t="str">
        <f t="array" ref="I249">IF(ISBLANK(C249),"",IF(C249=MAX(IF(FarmUnit[1. Identifiant interne d’exploitation agricole*]=A249,FarmUnit[3. Superficie de l’unité agricole (ha)*])),"!","-"))</f>
        <v>-</v>
      </c>
      <c r="J249" s="153" t="str">
        <f>IFERROR(CONCATENATE(VLOOKUP(A249,GM_Table,12,FALSE)," ",(VLOOKUP(A249,GM_Table,13,FALSE))),"")</f>
        <v/>
      </c>
    </row>
    <row r="250" spans="1:10" ht="13.5" customHeight="1" x14ac:dyDescent="0.25">
      <c r="A250" s="154" t="s">
        <v>1395</v>
      </c>
      <c r="B250" s="155" t="s">
        <v>2295</v>
      </c>
      <c r="C250" s="156">
        <v>2.4700000000000002</v>
      </c>
      <c r="D250" s="161">
        <v>6.017792</v>
      </c>
      <c r="E250" s="161">
        <v>-5.728993</v>
      </c>
      <c r="F250" s="152" t="b">
        <f>IF(ISBLANK(FarmUnit[[#This Row],[1. Identifiant interne d’exploitation agricole*]]),"",IF(ISERROR(MATCH(FarmUnit[[#This Row],[1. Identifiant interne d’exploitation agricole*]],GroupMember[1. Identifiant interne d’exploitation agricole*],0)),FALSE,TRUE))</f>
        <v>1</v>
      </c>
      <c r="G250" s="157">
        <f t="shared" si="9"/>
        <v>6.017792</v>
      </c>
      <c r="H250" s="157">
        <f t="shared" si="10"/>
        <v>-5.728993</v>
      </c>
      <c r="I250" s="158" t="str">
        <f t="array" ref="I250">IF(ISBLANK(C250),"",IF(C250=MAX(IF(FarmUnit[1. Identifiant interne d’exploitation agricole*]=A250,FarmUnit[3. Superficie de l’unité agricole (ha)*])),"!","-"))</f>
        <v>!</v>
      </c>
      <c r="J250" s="153" t="str">
        <f>IFERROR(CONCATENATE(VLOOKUP(A250,GM_Table,12,FALSE)," ",(VLOOKUP(A250,GM_Table,13,FALSE))),"")</f>
        <v/>
      </c>
    </row>
    <row r="251" spans="1:10" ht="13.5" customHeight="1" x14ac:dyDescent="0.25">
      <c r="A251" s="154" t="s">
        <v>1398</v>
      </c>
      <c r="B251" s="155" t="s">
        <v>1398</v>
      </c>
      <c r="C251" s="156">
        <v>6.25</v>
      </c>
      <c r="D251" s="161">
        <v>5.9942960000000003</v>
      </c>
      <c r="E251" s="161">
        <v>-5.7789219999999997</v>
      </c>
      <c r="F251" s="152" t="b">
        <f>IF(ISBLANK(FarmUnit[[#This Row],[1. Identifiant interne d’exploitation agricole*]]),"",IF(ISERROR(MATCH(FarmUnit[[#This Row],[1. Identifiant interne d’exploitation agricole*]],GroupMember[1. Identifiant interne d’exploitation agricole*],0)),FALSE,TRUE))</f>
        <v>1</v>
      </c>
      <c r="G251" s="157">
        <f t="shared" si="9"/>
        <v>5.9942960000000003</v>
      </c>
      <c r="H251" s="157">
        <f t="shared" si="10"/>
        <v>-5.7789219999999997</v>
      </c>
      <c r="I251" s="158" t="str">
        <f t="array" ref="I251">IF(ISBLANK(C251),"",IF(C251=MAX(IF(FarmUnit[1. Identifiant interne d’exploitation agricole*]=A251,FarmUnit[3. Superficie de l’unité agricole (ha)*])),"!","-"))</f>
        <v>!</v>
      </c>
      <c r="J251" s="153" t="str">
        <f>IFERROR(CONCATENATE(VLOOKUP(A251,GM_Table,12,FALSE)," ",(VLOOKUP(A251,GM_Table,13,FALSE))),"")</f>
        <v/>
      </c>
    </row>
    <row r="252" spans="1:10" ht="13.5" customHeight="1" x14ac:dyDescent="0.25">
      <c r="A252" s="154" t="s">
        <v>1401</v>
      </c>
      <c r="B252" s="155" t="s">
        <v>1401</v>
      </c>
      <c r="C252" s="156">
        <v>4</v>
      </c>
      <c r="D252" s="161">
        <v>5.9974689999999997</v>
      </c>
      <c r="E252" s="161">
        <v>-5.7796659999999997</v>
      </c>
      <c r="F252" s="152" t="b">
        <f>IF(ISBLANK(FarmUnit[[#This Row],[1. Identifiant interne d’exploitation agricole*]]),"",IF(ISERROR(MATCH(FarmUnit[[#This Row],[1. Identifiant interne d’exploitation agricole*]],GroupMember[1. Identifiant interne d’exploitation agricole*],0)),FALSE,TRUE))</f>
        <v>1</v>
      </c>
      <c r="G252" s="157">
        <f t="shared" si="9"/>
        <v>5.9974689999999997</v>
      </c>
      <c r="H252" s="157">
        <f t="shared" si="10"/>
        <v>-5.7796659999999997</v>
      </c>
      <c r="I252" s="158" t="str">
        <f t="array" ref="I252">IF(ISBLANK(C252),"",IF(C252=MAX(IF(FarmUnit[1. Identifiant interne d’exploitation agricole*]=A252,FarmUnit[3. Superficie de l’unité agricole (ha)*])),"!","-"))</f>
        <v>!</v>
      </c>
      <c r="J252" s="153" t="str">
        <f>IFERROR(CONCATENATE(VLOOKUP(A252,GM_Table,12,FALSE)," ",(VLOOKUP(A252,GM_Table,13,FALSE))),"")</f>
        <v/>
      </c>
    </row>
    <row r="253" spans="1:10" ht="13.5" customHeight="1" x14ac:dyDescent="0.25">
      <c r="A253" s="154" t="s">
        <v>1404</v>
      </c>
      <c r="B253" s="155" t="s">
        <v>1404</v>
      </c>
      <c r="C253" s="156">
        <v>3.0190000000000001</v>
      </c>
      <c r="D253" s="161">
        <v>6.0190640000000002</v>
      </c>
      <c r="E253" s="161">
        <v>-5.7438479999999998</v>
      </c>
      <c r="F253" s="152" t="b">
        <f>IF(ISBLANK(FarmUnit[[#This Row],[1. Identifiant interne d’exploitation agricole*]]),"",IF(ISERROR(MATCH(FarmUnit[[#This Row],[1. Identifiant interne d’exploitation agricole*]],GroupMember[1. Identifiant interne d’exploitation agricole*],0)),FALSE,TRUE))</f>
        <v>1</v>
      </c>
      <c r="G253" s="157">
        <f t="shared" si="9"/>
        <v>6.0190640000000002</v>
      </c>
      <c r="H253" s="157">
        <f t="shared" si="10"/>
        <v>-5.7438479999999998</v>
      </c>
      <c r="I253" s="158" t="str">
        <f t="array" ref="I253">IF(ISBLANK(C253),"",IF(C253=MAX(IF(FarmUnit[1. Identifiant interne d’exploitation agricole*]=A253,FarmUnit[3. Superficie de l’unité agricole (ha)*])),"!","-"))</f>
        <v>!</v>
      </c>
      <c r="J253" s="153" t="str">
        <f>IFERROR(CONCATENATE(VLOOKUP(A253,GM_Table,12,FALSE)," ",(VLOOKUP(A253,GM_Table,13,FALSE))),"")</f>
        <v/>
      </c>
    </row>
    <row r="254" spans="1:10" ht="13.5" customHeight="1" x14ac:dyDescent="0.25">
      <c r="A254" s="154" t="s">
        <v>1408</v>
      </c>
      <c r="B254" s="155" t="s">
        <v>1408</v>
      </c>
      <c r="C254" s="156">
        <v>5.2799999999999994</v>
      </c>
      <c r="D254" s="161">
        <v>6.0067159999999999</v>
      </c>
      <c r="E254" s="161">
        <v>-5.775525</v>
      </c>
      <c r="F254" s="152" t="b">
        <f>IF(ISBLANK(FarmUnit[[#This Row],[1. Identifiant interne d’exploitation agricole*]]),"",IF(ISERROR(MATCH(FarmUnit[[#This Row],[1. Identifiant interne d’exploitation agricole*]],GroupMember[1. Identifiant interne d’exploitation agricole*],0)),FALSE,TRUE))</f>
        <v>1</v>
      </c>
      <c r="G254" s="157">
        <f t="shared" si="9"/>
        <v>6.0067159999999999</v>
      </c>
      <c r="H254" s="157">
        <f t="shared" si="10"/>
        <v>-5.775525</v>
      </c>
      <c r="I254" s="158" t="str">
        <f t="array" ref="I254">IF(ISBLANK(C254),"",IF(C254=MAX(IF(FarmUnit[1. Identifiant interne d’exploitation agricole*]=A254,FarmUnit[3. Superficie de l’unité agricole (ha)*])),"!","-"))</f>
        <v>!</v>
      </c>
      <c r="J254" s="153" t="str">
        <f>IFERROR(CONCATENATE(VLOOKUP(A254,GM_Table,12,FALSE)," ",(VLOOKUP(A254,GM_Table,13,FALSE))),"")</f>
        <v/>
      </c>
    </row>
    <row r="255" spans="1:10" ht="13.5" customHeight="1" x14ac:dyDescent="0.25">
      <c r="A255" s="154" t="s">
        <v>1411</v>
      </c>
      <c r="B255" s="155" t="s">
        <v>1411</v>
      </c>
      <c r="C255" s="156">
        <v>2.59</v>
      </c>
      <c r="D255" s="161">
        <v>6.0007799999999998</v>
      </c>
      <c r="E255" s="161">
        <v>-5.7779860000000003</v>
      </c>
      <c r="F255" s="152" t="b">
        <f>IF(ISBLANK(FarmUnit[[#This Row],[1. Identifiant interne d’exploitation agricole*]]),"",IF(ISERROR(MATCH(FarmUnit[[#This Row],[1. Identifiant interne d’exploitation agricole*]],GroupMember[1. Identifiant interne d’exploitation agricole*],0)),FALSE,TRUE))</f>
        <v>1</v>
      </c>
      <c r="G255" s="157">
        <f t="shared" si="9"/>
        <v>6.0007799999999998</v>
      </c>
      <c r="H255" s="157">
        <f t="shared" si="10"/>
        <v>-5.7779860000000003</v>
      </c>
      <c r="I255" s="158" t="str">
        <f t="array" ref="I255">IF(ISBLANK(C255),"",IF(C255=MAX(IF(FarmUnit[1. Identifiant interne d’exploitation agricole*]=A255,FarmUnit[3. Superficie de l’unité agricole (ha)*])),"!","-"))</f>
        <v>!</v>
      </c>
      <c r="J255" s="153" t="str">
        <f>IFERROR(CONCATENATE(VLOOKUP(A255,GM_Table,12,FALSE)," ",(VLOOKUP(A255,GM_Table,13,FALSE))),"")</f>
        <v/>
      </c>
    </row>
    <row r="256" spans="1:10" ht="13.5" customHeight="1" x14ac:dyDescent="0.25">
      <c r="A256" s="154" t="s">
        <v>1413</v>
      </c>
      <c r="B256" s="155" t="s">
        <v>2296</v>
      </c>
      <c r="C256" s="156">
        <v>2.0510000000000002</v>
      </c>
      <c r="D256" s="161">
        <v>6.0022260000000003</v>
      </c>
      <c r="E256" s="161">
        <v>-5.7834279999999998</v>
      </c>
      <c r="F256" s="152" t="b">
        <f>IF(ISBLANK(FarmUnit[[#This Row],[1. Identifiant interne d’exploitation agricole*]]),"",IF(ISERROR(MATCH(FarmUnit[[#This Row],[1. Identifiant interne d’exploitation agricole*]],GroupMember[1. Identifiant interne d’exploitation agricole*],0)),FALSE,TRUE))</f>
        <v>1</v>
      </c>
      <c r="G256" s="157">
        <f t="shared" si="9"/>
        <v>6.0022260000000003</v>
      </c>
      <c r="H256" s="157">
        <f t="shared" si="10"/>
        <v>-5.7834279999999998</v>
      </c>
      <c r="I256" s="158" t="str">
        <f t="array" ref="I256">IF(ISBLANK(C256),"",IF(C256=MAX(IF(FarmUnit[1. Identifiant interne d’exploitation agricole*]=A256,FarmUnit[3. Superficie de l’unité agricole (ha)*])),"!","-"))</f>
        <v>-</v>
      </c>
      <c r="J256" s="153" t="str">
        <f>IFERROR(CONCATENATE(VLOOKUP(A256,GM_Table,12,FALSE)," ",(VLOOKUP(A256,GM_Table,13,FALSE))),"")</f>
        <v/>
      </c>
    </row>
    <row r="257" spans="1:10" ht="13.5" customHeight="1" x14ac:dyDescent="0.25">
      <c r="A257" s="154" t="s">
        <v>1413</v>
      </c>
      <c r="B257" s="155" t="s">
        <v>2297</v>
      </c>
      <c r="C257" s="156">
        <v>2.4900000000000002</v>
      </c>
      <c r="D257" s="161">
        <v>5.9999510000000003</v>
      </c>
      <c r="E257" s="161">
        <v>-5.7778270000000003</v>
      </c>
      <c r="F257" s="152" t="b">
        <f>IF(ISBLANK(FarmUnit[[#This Row],[1. Identifiant interne d’exploitation agricole*]]),"",IF(ISERROR(MATCH(FarmUnit[[#This Row],[1. Identifiant interne d’exploitation agricole*]],GroupMember[1. Identifiant interne d’exploitation agricole*],0)),FALSE,TRUE))</f>
        <v>1</v>
      </c>
      <c r="G257" s="157">
        <f t="shared" si="9"/>
        <v>5.9999510000000003</v>
      </c>
      <c r="H257" s="157">
        <f t="shared" si="10"/>
        <v>-5.7778270000000003</v>
      </c>
      <c r="I257" s="158" t="str">
        <f t="array" ref="I257">IF(ISBLANK(C257),"",IF(C257=MAX(IF(FarmUnit[1. Identifiant interne d’exploitation agricole*]=A257,FarmUnit[3. Superficie de l’unité agricole (ha)*])),"!","-"))</f>
        <v>!</v>
      </c>
      <c r="J257" s="153" t="str">
        <f>IFERROR(CONCATENATE(VLOOKUP(A257,GM_Table,12,FALSE)," ",(VLOOKUP(A257,GM_Table,13,FALSE))),"")</f>
        <v/>
      </c>
    </row>
    <row r="258" spans="1:10" ht="13.5" customHeight="1" x14ac:dyDescent="0.25">
      <c r="A258" s="154" t="s">
        <v>1416</v>
      </c>
      <c r="B258" s="155" t="s">
        <v>1416</v>
      </c>
      <c r="C258" s="156">
        <v>4.49</v>
      </c>
      <c r="D258" s="161">
        <v>6.0010969999999997</v>
      </c>
      <c r="E258" s="161">
        <v>-5.7831520000000003</v>
      </c>
      <c r="F258" s="152" t="b">
        <f>IF(ISBLANK(FarmUnit[[#This Row],[1. Identifiant interne d’exploitation agricole*]]),"",IF(ISERROR(MATCH(FarmUnit[[#This Row],[1. Identifiant interne d’exploitation agricole*]],GroupMember[1. Identifiant interne d’exploitation agricole*],0)),FALSE,TRUE))</f>
        <v>1</v>
      </c>
      <c r="G258" s="157">
        <f t="shared" si="9"/>
        <v>6.0010969999999997</v>
      </c>
      <c r="H258" s="157">
        <f t="shared" si="10"/>
        <v>-5.7831520000000003</v>
      </c>
      <c r="I258" s="158" t="str">
        <f t="array" ref="I258">IF(ISBLANK(C258),"",IF(C258=MAX(IF(FarmUnit[1. Identifiant interne d’exploitation agricole*]=A258,FarmUnit[3. Superficie de l’unité agricole (ha)*])),"!","-"))</f>
        <v>!</v>
      </c>
      <c r="J258" s="153" t="str">
        <f>IFERROR(CONCATENATE(VLOOKUP(A258,GM_Table,12,FALSE)," ",(VLOOKUP(A258,GM_Table,13,FALSE))),"")</f>
        <v/>
      </c>
    </row>
    <row r="259" spans="1:10" ht="13.5" customHeight="1" x14ac:dyDescent="0.25">
      <c r="A259" s="154" t="s">
        <v>1419</v>
      </c>
      <c r="B259" s="155" t="s">
        <v>1419</v>
      </c>
      <c r="C259" s="156">
        <v>3.8</v>
      </c>
      <c r="D259" s="161">
        <v>6.0161809999999996</v>
      </c>
      <c r="E259" s="161">
        <v>-5.7745740000000003</v>
      </c>
      <c r="F259" s="152" t="b">
        <f>IF(ISBLANK(FarmUnit[[#This Row],[1. Identifiant interne d’exploitation agricole*]]),"",IF(ISERROR(MATCH(FarmUnit[[#This Row],[1. Identifiant interne d’exploitation agricole*]],GroupMember[1. Identifiant interne d’exploitation agricole*],0)),FALSE,TRUE))</f>
        <v>1</v>
      </c>
      <c r="G259" s="157">
        <f t="shared" si="9"/>
        <v>6.0161809999999996</v>
      </c>
      <c r="H259" s="157">
        <f t="shared" si="10"/>
        <v>-5.7745740000000003</v>
      </c>
      <c r="I259" s="158" t="str">
        <f t="array" ref="I259">IF(ISBLANK(C259),"",IF(C259=MAX(IF(FarmUnit[1. Identifiant interne d’exploitation agricole*]=A259,FarmUnit[3. Superficie de l’unité agricole (ha)*])),"!","-"))</f>
        <v>!</v>
      </c>
      <c r="J259" s="153" t="str">
        <f>IFERROR(CONCATENATE(VLOOKUP(A259,GM_Table,12,FALSE)," ",(VLOOKUP(A259,GM_Table,13,FALSE))),"")</f>
        <v/>
      </c>
    </row>
    <row r="260" spans="1:10" ht="13.5" customHeight="1" x14ac:dyDescent="0.25">
      <c r="A260" s="154" t="s">
        <v>1422</v>
      </c>
      <c r="B260" s="155" t="s">
        <v>1422</v>
      </c>
      <c r="C260" s="156">
        <v>4.84</v>
      </c>
      <c r="D260" s="161">
        <v>6.0034979999999996</v>
      </c>
      <c r="E260" s="161">
        <v>-5.765924</v>
      </c>
      <c r="F260" s="152" t="b">
        <f>IF(ISBLANK(FarmUnit[[#This Row],[1. Identifiant interne d’exploitation agricole*]]),"",IF(ISERROR(MATCH(FarmUnit[[#This Row],[1. Identifiant interne d’exploitation agricole*]],GroupMember[1. Identifiant interne d’exploitation agricole*],0)),FALSE,TRUE))</f>
        <v>1</v>
      </c>
      <c r="G260" s="157">
        <f t="shared" si="9"/>
        <v>6.0034979999999996</v>
      </c>
      <c r="H260" s="157">
        <f t="shared" si="10"/>
        <v>-5.765924</v>
      </c>
      <c r="I260" s="158" t="str">
        <f t="array" ref="I260">IF(ISBLANK(C260),"",IF(C260=MAX(IF(FarmUnit[1. Identifiant interne d’exploitation agricole*]=A260,FarmUnit[3. Superficie de l’unité agricole (ha)*])),"!","-"))</f>
        <v>!</v>
      </c>
      <c r="J260" s="153" t="str">
        <f>IFERROR(CONCATENATE(VLOOKUP(A260,GM_Table,12,FALSE)," ",(VLOOKUP(A260,GM_Table,13,FALSE))),"")</f>
        <v/>
      </c>
    </row>
    <row r="261" spans="1:10" ht="13.5" customHeight="1" x14ac:dyDescent="0.25">
      <c r="A261" s="154" t="s">
        <v>1426</v>
      </c>
      <c r="B261" s="155" t="s">
        <v>1426</v>
      </c>
      <c r="C261" s="156">
        <v>3.3899999999999997</v>
      </c>
      <c r="D261" s="161">
        <v>6.0401949999999998</v>
      </c>
      <c r="E261" s="161">
        <v>-5.7271169999999998</v>
      </c>
      <c r="F261" s="152" t="b">
        <f>IF(ISBLANK(FarmUnit[[#This Row],[1. Identifiant interne d’exploitation agricole*]]),"",IF(ISERROR(MATCH(FarmUnit[[#This Row],[1. Identifiant interne d’exploitation agricole*]],GroupMember[1. Identifiant interne d’exploitation agricole*],0)),FALSE,TRUE))</f>
        <v>1</v>
      </c>
      <c r="G261" s="157">
        <f t="shared" si="9"/>
        <v>6.0401949999999998</v>
      </c>
      <c r="H261" s="157">
        <f t="shared" si="10"/>
        <v>-5.7271169999999998</v>
      </c>
      <c r="I261" s="158" t="str">
        <f t="array" ref="I261">IF(ISBLANK(C261),"",IF(C261=MAX(IF(FarmUnit[1. Identifiant interne d’exploitation agricole*]=A261,FarmUnit[3. Superficie de l’unité agricole (ha)*])),"!","-"))</f>
        <v>!</v>
      </c>
      <c r="J261" s="153" t="str">
        <f>IFERROR(CONCATENATE(VLOOKUP(A261,GM_Table,12,FALSE)," ",(VLOOKUP(A261,GM_Table,13,FALSE))),"")</f>
        <v/>
      </c>
    </row>
    <row r="262" spans="1:10" ht="13.5" customHeight="1" x14ac:dyDescent="0.25">
      <c r="A262" s="154" t="s">
        <v>1429</v>
      </c>
      <c r="B262" s="155" t="s">
        <v>1429</v>
      </c>
      <c r="C262" s="156">
        <v>3.8200000000000003</v>
      </c>
      <c r="D262" s="161">
        <v>6.0351290000000004</v>
      </c>
      <c r="E262" s="161">
        <v>-5.7264819999999999</v>
      </c>
      <c r="F262" s="152" t="b">
        <f>IF(ISBLANK(FarmUnit[[#This Row],[1. Identifiant interne d’exploitation agricole*]]),"",IF(ISERROR(MATCH(FarmUnit[[#This Row],[1. Identifiant interne d’exploitation agricole*]],GroupMember[1. Identifiant interne d’exploitation agricole*],0)),FALSE,TRUE))</f>
        <v>1</v>
      </c>
      <c r="G262" s="157">
        <f t="shared" si="9"/>
        <v>6.0351290000000004</v>
      </c>
      <c r="H262" s="157">
        <f t="shared" si="10"/>
        <v>-5.7264819999999999</v>
      </c>
      <c r="I262" s="158" t="str">
        <f t="array" ref="I262">IF(ISBLANK(C262),"",IF(C262=MAX(IF(FarmUnit[1. Identifiant interne d’exploitation agricole*]=A262,FarmUnit[3. Superficie de l’unité agricole (ha)*])),"!","-"))</f>
        <v>!</v>
      </c>
      <c r="J262" s="153" t="str">
        <f>IFERROR(CONCATENATE(VLOOKUP(A262,GM_Table,12,FALSE)," ",(VLOOKUP(A262,GM_Table,13,FALSE))),"")</f>
        <v/>
      </c>
    </row>
    <row r="263" spans="1:10" ht="13.5" customHeight="1" x14ac:dyDescent="0.25">
      <c r="A263" s="154" t="s">
        <v>1431</v>
      </c>
      <c r="B263" s="155" t="s">
        <v>1431</v>
      </c>
      <c r="C263" s="156">
        <v>4.83</v>
      </c>
      <c r="D263" s="161">
        <v>6.0239630000000002</v>
      </c>
      <c r="E263" s="161">
        <v>-5.7390910000000002</v>
      </c>
      <c r="F263" s="152" t="b">
        <f>IF(ISBLANK(FarmUnit[[#This Row],[1. Identifiant interne d’exploitation agricole*]]),"",IF(ISERROR(MATCH(FarmUnit[[#This Row],[1. Identifiant interne d’exploitation agricole*]],GroupMember[1. Identifiant interne d’exploitation agricole*],0)),FALSE,TRUE))</f>
        <v>1</v>
      </c>
      <c r="G263" s="157">
        <f t="shared" si="9"/>
        <v>6.0239630000000002</v>
      </c>
      <c r="H263" s="157">
        <f t="shared" si="10"/>
        <v>-5.7390910000000002</v>
      </c>
      <c r="I263" s="158" t="str">
        <f t="array" ref="I263">IF(ISBLANK(C263),"",IF(C263=MAX(IF(FarmUnit[1. Identifiant interne d’exploitation agricole*]=A263,FarmUnit[3. Superficie de l’unité agricole (ha)*])),"!","-"))</f>
        <v>!</v>
      </c>
      <c r="J263" s="153" t="str">
        <f>IFERROR(CONCATENATE(VLOOKUP(A263,GM_Table,12,FALSE)," ",(VLOOKUP(A263,GM_Table,13,FALSE))),"")</f>
        <v/>
      </c>
    </row>
    <row r="264" spans="1:10" ht="13.5" customHeight="1" x14ac:dyDescent="0.25">
      <c r="A264" s="154" t="s">
        <v>1435</v>
      </c>
      <c r="B264" s="155" t="s">
        <v>1435</v>
      </c>
      <c r="C264" s="156">
        <v>2.95</v>
      </c>
      <c r="D264" s="161">
        <v>6.0096720000000001</v>
      </c>
      <c r="E264" s="161">
        <v>-5.7216849999999999</v>
      </c>
      <c r="F264" s="152" t="b">
        <f>IF(ISBLANK(FarmUnit[[#This Row],[1. Identifiant interne d’exploitation agricole*]]),"",IF(ISERROR(MATCH(FarmUnit[[#This Row],[1. Identifiant interne d’exploitation agricole*]],GroupMember[1. Identifiant interne d’exploitation agricole*],0)),FALSE,TRUE))</f>
        <v>1</v>
      </c>
      <c r="G264" s="157">
        <f t="shared" si="9"/>
        <v>6.0096720000000001</v>
      </c>
      <c r="H264" s="157">
        <f t="shared" si="10"/>
        <v>-5.7216849999999999</v>
      </c>
      <c r="I264" s="158" t="str">
        <f t="array" ref="I264">IF(ISBLANK(C264),"",IF(C264=MAX(IF(FarmUnit[1. Identifiant interne d’exploitation agricole*]=A264,FarmUnit[3. Superficie de l’unité agricole (ha)*])),"!","-"))</f>
        <v>!</v>
      </c>
      <c r="J264" s="153" t="str">
        <f>IFERROR(CONCATENATE(VLOOKUP(A264,GM_Table,12,FALSE)," ",(VLOOKUP(A264,GM_Table,13,FALSE))),"")</f>
        <v/>
      </c>
    </row>
    <row r="265" spans="1:10" ht="13.5" customHeight="1" x14ac:dyDescent="0.25">
      <c r="A265" s="154" t="s">
        <v>1438</v>
      </c>
      <c r="B265" s="155" t="s">
        <v>1438</v>
      </c>
      <c r="C265" s="156">
        <v>3.3899999999999997</v>
      </c>
      <c r="D265" s="161">
        <v>6.0132950000000003</v>
      </c>
      <c r="E265" s="161">
        <v>-5.7228909999999997</v>
      </c>
      <c r="F265" s="152" t="b">
        <f>IF(ISBLANK(FarmUnit[[#This Row],[1. Identifiant interne d’exploitation agricole*]]),"",IF(ISERROR(MATCH(FarmUnit[[#This Row],[1. Identifiant interne d’exploitation agricole*]],GroupMember[1. Identifiant interne d’exploitation agricole*],0)),FALSE,TRUE))</f>
        <v>1</v>
      </c>
      <c r="G265" s="157">
        <f t="shared" si="9"/>
        <v>6.0132950000000003</v>
      </c>
      <c r="H265" s="157">
        <f t="shared" si="10"/>
        <v>-5.7228909999999997</v>
      </c>
      <c r="I265" s="158" t="str">
        <f t="array" ref="I265">IF(ISBLANK(C265),"",IF(C265=MAX(IF(FarmUnit[1. Identifiant interne d’exploitation agricole*]=A265,FarmUnit[3. Superficie de l’unité agricole (ha)*])),"!","-"))</f>
        <v>!</v>
      </c>
      <c r="J265" s="153" t="str">
        <f>IFERROR(CONCATENATE(VLOOKUP(A265,GM_Table,12,FALSE)," ",(VLOOKUP(A265,GM_Table,13,FALSE))),"")</f>
        <v/>
      </c>
    </row>
    <row r="266" spans="1:10" ht="13.5" customHeight="1" x14ac:dyDescent="0.25">
      <c r="A266" s="154" t="s">
        <v>1442</v>
      </c>
      <c r="B266" s="155" t="s">
        <v>1442</v>
      </c>
      <c r="C266" s="156">
        <v>3.3600000000000003</v>
      </c>
      <c r="D266" s="161">
        <v>6.0160030000000004</v>
      </c>
      <c r="E266" s="161">
        <v>-5.7196420000000003</v>
      </c>
      <c r="F266" s="152" t="b">
        <f>IF(ISBLANK(FarmUnit[[#This Row],[1. Identifiant interne d’exploitation agricole*]]),"",IF(ISERROR(MATCH(FarmUnit[[#This Row],[1. Identifiant interne d’exploitation agricole*]],GroupMember[1. Identifiant interne d’exploitation agricole*],0)),FALSE,TRUE))</f>
        <v>1</v>
      </c>
      <c r="G266" s="157">
        <f t="shared" si="9"/>
        <v>6.0160030000000004</v>
      </c>
      <c r="H266" s="157">
        <f t="shared" si="10"/>
        <v>-5.7196420000000003</v>
      </c>
      <c r="I266" s="158" t="str">
        <f t="array" ref="I266">IF(ISBLANK(C266),"",IF(C266=MAX(IF(FarmUnit[1. Identifiant interne d’exploitation agricole*]=A266,FarmUnit[3. Superficie de l’unité agricole (ha)*])),"!","-"))</f>
        <v>!</v>
      </c>
      <c r="J266" s="153" t="str">
        <f>IFERROR(CONCATENATE(VLOOKUP(A266,GM_Table,12,FALSE)," ",(VLOOKUP(A266,GM_Table,13,FALSE))),"")</f>
        <v/>
      </c>
    </row>
    <row r="267" spans="1:10" ht="13.5" customHeight="1" x14ac:dyDescent="0.25">
      <c r="A267" s="154" t="s">
        <v>1445</v>
      </c>
      <c r="B267" s="155" t="s">
        <v>2298</v>
      </c>
      <c r="C267" s="156">
        <v>2.0009999999999999</v>
      </c>
      <c r="D267" s="161">
        <v>6.0164220000000004</v>
      </c>
      <c r="E267" s="161">
        <v>-5.7151839999999998</v>
      </c>
      <c r="F267" s="152" t="b">
        <f>IF(ISBLANK(FarmUnit[[#This Row],[1. Identifiant interne d’exploitation agricole*]]),"",IF(ISERROR(MATCH(FarmUnit[[#This Row],[1. Identifiant interne d’exploitation agricole*]],GroupMember[1. Identifiant interne d’exploitation agricole*],0)),FALSE,TRUE))</f>
        <v>1</v>
      </c>
      <c r="G267" s="157">
        <f t="shared" si="9"/>
        <v>6.0164220000000004</v>
      </c>
      <c r="H267" s="157">
        <f t="shared" si="10"/>
        <v>-5.7151839999999998</v>
      </c>
      <c r="I267" s="158" t="str">
        <f t="array" ref="I267">IF(ISBLANK(C267),"",IF(C267=MAX(IF(FarmUnit[1. Identifiant interne d’exploitation agricole*]=A267,FarmUnit[3. Superficie de l’unité agricole (ha)*])),"!","-"))</f>
        <v>-</v>
      </c>
      <c r="J267" s="153" t="str">
        <f>IFERROR(CONCATENATE(VLOOKUP(A267,GM_Table,12,FALSE)," ",(VLOOKUP(A267,GM_Table,13,FALSE))),"")</f>
        <v/>
      </c>
    </row>
    <row r="268" spans="1:10" ht="13.5" customHeight="1" x14ac:dyDescent="0.25">
      <c r="A268" s="154" t="s">
        <v>1445</v>
      </c>
      <c r="B268" s="155" t="s">
        <v>2299</v>
      </c>
      <c r="C268" s="156">
        <v>2.56</v>
      </c>
      <c r="D268" s="161">
        <v>6.0173899999999998</v>
      </c>
      <c r="E268" s="161">
        <v>-5.7163339999999998</v>
      </c>
      <c r="F268" s="152" t="b">
        <f>IF(ISBLANK(FarmUnit[[#This Row],[1. Identifiant interne d’exploitation agricole*]]),"",IF(ISERROR(MATCH(FarmUnit[[#This Row],[1. Identifiant interne d’exploitation agricole*]],GroupMember[1. Identifiant interne d’exploitation agricole*],0)),FALSE,TRUE))</f>
        <v>1</v>
      </c>
      <c r="G268" s="157">
        <f t="shared" si="9"/>
        <v>6.0173899999999998</v>
      </c>
      <c r="H268" s="157">
        <f t="shared" si="10"/>
        <v>-5.7163339999999998</v>
      </c>
      <c r="I268" s="158" t="str">
        <f t="array" ref="I268">IF(ISBLANK(C268),"",IF(C268=MAX(IF(FarmUnit[1. Identifiant interne d’exploitation agricole*]=A268,FarmUnit[3. Superficie de l’unité agricole (ha)*])),"!","-"))</f>
        <v>!</v>
      </c>
      <c r="J268" s="153" t="str">
        <f>IFERROR(CONCATENATE(VLOOKUP(A268,GM_Table,12,FALSE)," ",(VLOOKUP(A268,GM_Table,13,FALSE))),"")</f>
        <v/>
      </c>
    </row>
    <row r="269" spans="1:10" ht="13.5" customHeight="1" x14ac:dyDescent="0.25">
      <c r="A269" s="154" t="s">
        <v>1447</v>
      </c>
      <c r="B269" s="155" t="s">
        <v>1447</v>
      </c>
      <c r="C269" s="156">
        <v>2.76</v>
      </c>
      <c r="D269" s="161">
        <v>6.014894</v>
      </c>
      <c r="E269" s="161">
        <v>-5.7173360000000004</v>
      </c>
      <c r="F269" s="152" t="b">
        <f>IF(ISBLANK(FarmUnit[[#This Row],[1. Identifiant interne d’exploitation agricole*]]),"",IF(ISERROR(MATCH(FarmUnit[[#This Row],[1. Identifiant interne d’exploitation agricole*]],GroupMember[1. Identifiant interne d’exploitation agricole*],0)),FALSE,TRUE))</f>
        <v>1</v>
      </c>
      <c r="G269" s="157">
        <f t="shared" si="9"/>
        <v>6.014894</v>
      </c>
      <c r="H269" s="157">
        <f t="shared" si="10"/>
        <v>-5.7173360000000004</v>
      </c>
      <c r="I269" s="158" t="str">
        <f t="array" ref="I269">IF(ISBLANK(C269),"",IF(C269=MAX(IF(FarmUnit[1. Identifiant interne d’exploitation agricole*]=A269,FarmUnit[3. Superficie de l’unité agricole (ha)*])),"!","-"))</f>
        <v>!</v>
      </c>
      <c r="J269" s="153" t="str">
        <f>IFERROR(CONCATENATE(VLOOKUP(A269,GM_Table,12,FALSE)," ",(VLOOKUP(A269,GM_Table,13,FALSE))),"")</f>
        <v/>
      </c>
    </row>
    <row r="270" spans="1:10" ht="13.5" customHeight="1" x14ac:dyDescent="0.25">
      <c r="A270" s="154" t="s">
        <v>1450</v>
      </c>
      <c r="B270" s="155" t="s">
        <v>1450</v>
      </c>
      <c r="C270" s="156">
        <v>2.82</v>
      </c>
      <c r="D270" s="161">
        <v>6.0189500000000002</v>
      </c>
      <c r="E270" s="161">
        <v>-5.7213310000000002</v>
      </c>
      <c r="F270" s="152" t="b">
        <f>IF(ISBLANK(FarmUnit[[#This Row],[1. Identifiant interne d’exploitation agricole*]]),"",IF(ISERROR(MATCH(FarmUnit[[#This Row],[1. Identifiant interne d’exploitation agricole*]],GroupMember[1. Identifiant interne d’exploitation agricole*],0)),FALSE,TRUE))</f>
        <v>1</v>
      </c>
      <c r="G270" s="157">
        <f t="shared" si="9"/>
        <v>6.0189500000000002</v>
      </c>
      <c r="H270" s="157">
        <f t="shared" si="10"/>
        <v>-5.7213310000000002</v>
      </c>
      <c r="I270" s="158" t="str">
        <f t="array" ref="I270">IF(ISBLANK(C270),"",IF(C270=MAX(IF(FarmUnit[1. Identifiant interne d’exploitation agricole*]=A270,FarmUnit[3. Superficie de l’unité agricole (ha)*])),"!","-"))</f>
        <v>!</v>
      </c>
      <c r="J270" s="153" t="str">
        <f>IFERROR(CONCATENATE(VLOOKUP(A270,GM_Table,12,FALSE)," ",(VLOOKUP(A270,GM_Table,13,FALSE))),"")</f>
        <v/>
      </c>
    </row>
    <row r="271" spans="1:10" ht="13.5" customHeight="1" x14ac:dyDescent="0.25">
      <c r="A271" s="154" t="s">
        <v>1453</v>
      </c>
      <c r="B271" s="155" t="s">
        <v>1453</v>
      </c>
      <c r="C271" s="156">
        <v>3.16</v>
      </c>
      <c r="D271" s="161">
        <v>6.0142720000000001</v>
      </c>
      <c r="E271" s="161">
        <v>-5.7445740000000001</v>
      </c>
      <c r="F271" s="152" t="b">
        <f>IF(ISBLANK(FarmUnit[[#This Row],[1. Identifiant interne d’exploitation agricole*]]),"",IF(ISERROR(MATCH(FarmUnit[[#This Row],[1. Identifiant interne d’exploitation agricole*]],GroupMember[1. Identifiant interne d’exploitation agricole*],0)),FALSE,TRUE))</f>
        <v>1</v>
      </c>
      <c r="G271" s="157">
        <f t="shared" si="9"/>
        <v>6.0142720000000001</v>
      </c>
      <c r="H271" s="157">
        <f t="shared" si="10"/>
        <v>-5.7445740000000001</v>
      </c>
      <c r="I271" s="158" t="str">
        <f t="array" ref="I271">IF(ISBLANK(C271),"",IF(C271=MAX(IF(FarmUnit[1. Identifiant interne d’exploitation agricole*]=A271,FarmUnit[3. Superficie de l’unité agricole (ha)*])),"!","-"))</f>
        <v>!</v>
      </c>
      <c r="J271" s="153" t="str">
        <f>IFERROR(CONCATENATE(VLOOKUP(A271,GM_Table,12,FALSE)," ",(VLOOKUP(A271,GM_Table,13,FALSE))),"")</f>
        <v/>
      </c>
    </row>
    <row r="272" spans="1:10" ht="13.5" customHeight="1" x14ac:dyDescent="0.25">
      <c r="A272" s="154" t="s">
        <v>1456</v>
      </c>
      <c r="B272" s="155" t="s">
        <v>1456</v>
      </c>
      <c r="C272" s="156">
        <v>3.24</v>
      </c>
      <c r="D272" s="161">
        <v>6.0277560000000001</v>
      </c>
      <c r="E272" s="161">
        <v>-5.7553900000000002</v>
      </c>
      <c r="F272" s="152" t="b">
        <f>IF(ISBLANK(FarmUnit[[#This Row],[1. Identifiant interne d’exploitation agricole*]]),"",IF(ISERROR(MATCH(FarmUnit[[#This Row],[1. Identifiant interne d’exploitation agricole*]],GroupMember[1. Identifiant interne d’exploitation agricole*],0)),FALSE,TRUE))</f>
        <v>1</v>
      </c>
      <c r="G272" s="157">
        <f t="shared" si="9"/>
        <v>6.0277560000000001</v>
      </c>
      <c r="H272" s="157">
        <f t="shared" si="10"/>
        <v>-5.7553900000000002</v>
      </c>
      <c r="I272" s="158" t="str">
        <f t="array" ref="I272">IF(ISBLANK(C272),"",IF(C272=MAX(IF(FarmUnit[1. Identifiant interne d’exploitation agricole*]=A272,FarmUnit[3. Superficie de l’unité agricole (ha)*])),"!","-"))</f>
        <v>!</v>
      </c>
      <c r="J272" s="153" t="str">
        <f>IFERROR(CONCATENATE(VLOOKUP(A272,GM_Table,12,FALSE)," ",(VLOOKUP(A272,GM_Table,13,FALSE))),"")</f>
        <v/>
      </c>
    </row>
    <row r="273" spans="1:10" ht="13.5" customHeight="1" x14ac:dyDescent="0.25">
      <c r="A273" s="154" t="s">
        <v>1459</v>
      </c>
      <c r="B273" s="155" t="s">
        <v>1459</v>
      </c>
      <c r="C273" s="156">
        <v>1.21</v>
      </c>
      <c r="D273" s="161">
        <v>6.1791590000000003</v>
      </c>
      <c r="E273" s="161">
        <v>-5.760262</v>
      </c>
      <c r="F273" s="152" t="b">
        <f>IF(ISBLANK(FarmUnit[[#This Row],[1. Identifiant interne d’exploitation agricole*]]),"",IF(ISERROR(MATCH(FarmUnit[[#This Row],[1. Identifiant interne d’exploitation agricole*]],GroupMember[1. Identifiant interne d’exploitation agricole*],0)),FALSE,TRUE))</f>
        <v>1</v>
      </c>
      <c r="G273" s="157">
        <f t="shared" si="9"/>
        <v>6.1791590000000003</v>
      </c>
      <c r="H273" s="157">
        <f t="shared" si="10"/>
        <v>-5.760262</v>
      </c>
      <c r="I273" s="158" t="str">
        <f t="array" ref="I273">IF(ISBLANK(C273),"",IF(C273=MAX(IF(FarmUnit[1. Identifiant interne d’exploitation agricole*]=A273,FarmUnit[3. Superficie de l’unité agricole (ha)*])),"!","-"))</f>
        <v>!</v>
      </c>
      <c r="J273" s="153" t="str">
        <f>IFERROR(CONCATENATE(VLOOKUP(A273,GM_Table,12,FALSE)," ",(VLOOKUP(A273,GM_Table,13,FALSE))),"")</f>
        <v/>
      </c>
    </row>
    <row r="274" spans="1:10" ht="13.5" customHeight="1" x14ac:dyDescent="0.25">
      <c r="A274" s="154" t="s">
        <v>1465</v>
      </c>
      <c r="B274" s="155" t="s">
        <v>1465</v>
      </c>
      <c r="C274" s="156">
        <v>1.96</v>
      </c>
      <c r="D274" s="161">
        <v>6.1922449999999998</v>
      </c>
      <c r="E274" s="161">
        <v>-5.7541500000000001</v>
      </c>
      <c r="F274" s="152" t="b">
        <f>IF(ISBLANK(FarmUnit[[#This Row],[1. Identifiant interne d’exploitation agricole*]]),"",IF(ISERROR(MATCH(FarmUnit[[#This Row],[1. Identifiant interne d’exploitation agricole*]],GroupMember[1. Identifiant interne d’exploitation agricole*],0)),FALSE,TRUE))</f>
        <v>1</v>
      </c>
      <c r="G274" s="157">
        <f t="shared" si="9"/>
        <v>6.1922449999999998</v>
      </c>
      <c r="H274" s="157">
        <f t="shared" si="10"/>
        <v>-5.7541500000000001</v>
      </c>
      <c r="I274" s="158" t="str">
        <f t="array" ref="I274">IF(ISBLANK(C274),"",IF(C274=MAX(IF(FarmUnit[1. Identifiant interne d’exploitation agricole*]=A274,FarmUnit[3. Superficie de l’unité agricole (ha)*])),"!","-"))</f>
        <v>!</v>
      </c>
      <c r="J274" s="153" t="str">
        <f>IFERROR(CONCATENATE(VLOOKUP(A274,GM_Table,12,FALSE)," ",(VLOOKUP(A274,GM_Table,13,FALSE))),"")</f>
        <v/>
      </c>
    </row>
    <row r="275" spans="1:10" ht="13.5" customHeight="1" x14ac:dyDescent="0.25">
      <c r="A275" s="154" t="s">
        <v>1469</v>
      </c>
      <c r="B275" s="155" t="s">
        <v>2300</v>
      </c>
      <c r="C275" s="156">
        <v>2.0960000000000001</v>
      </c>
      <c r="D275" s="161">
        <v>6.1891689999999997</v>
      </c>
      <c r="E275" s="161">
        <v>-5.7517480000000001</v>
      </c>
      <c r="F275" s="152" t="b">
        <f>IF(ISBLANK(FarmUnit[[#This Row],[1. Identifiant interne d’exploitation agricole*]]),"",IF(ISERROR(MATCH(FarmUnit[[#This Row],[1. Identifiant interne d’exploitation agricole*]],GroupMember[1. Identifiant interne d’exploitation agricole*],0)),FALSE,TRUE))</f>
        <v>1</v>
      </c>
      <c r="G275" s="157">
        <f t="shared" si="9"/>
        <v>6.1891689999999997</v>
      </c>
      <c r="H275" s="157">
        <f t="shared" si="10"/>
        <v>-5.7517480000000001</v>
      </c>
      <c r="I275" s="158" t="str">
        <f t="array" ref="I275">IF(ISBLANK(C275),"",IF(C275=MAX(IF(FarmUnit[1. Identifiant interne d’exploitation agricole*]=A275,FarmUnit[3. Superficie de l’unité agricole (ha)*])),"!","-"))</f>
        <v>!</v>
      </c>
      <c r="J275" s="153" t="str">
        <f>IFERROR(CONCATENATE(VLOOKUP(A275,GM_Table,12,FALSE)," ",(VLOOKUP(A275,GM_Table,13,FALSE))),"")</f>
        <v/>
      </c>
    </row>
    <row r="276" spans="1:10" ht="13.5" customHeight="1" x14ac:dyDescent="0.25">
      <c r="A276" s="154" t="s">
        <v>1473</v>
      </c>
      <c r="B276" s="155" t="s">
        <v>1473</v>
      </c>
      <c r="C276" s="156">
        <v>4.0670000000000002</v>
      </c>
      <c r="D276" s="161">
        <v>6.2009829999999999</v>
      </c>
      <c r="E276" s="161">
        <v>-5.7533880000000002</v>
      </c>
      <c r="F276" s="152" t="b">
        <f>IF(ISBLANK(FarmUnit[[#This Row],[1. Identifiant interne d’exploitation agricole*]]),"",IF(ISERROR(MATCH(FarmUnit[[#This Row],[1. Identifiant interne d’exploitation agricole*]],GroupMember[1. Identifiant interne d’exploitation agricole*],0)),FALSE,TRUE))</f>
        <v>1</v>
      </c>
      <c r="G276" s="157">
        <f t="shared" si="9"/>
        <v>6.2009829999999999</v>
      </c>
      <c r="H276" s="157">
        <f t="shared" si="10"/>
        <v>-5.7533880000000002</v>
      </c>
      <c r="I276" s="158" t="str">
        <f t="array" ref="I276">IF(ISBLANK(C276),"",IF(C276=MAX(IF(FarmUnit[1. Identifiant interne d’exploitation agricole*]=A276,FarmUnit[3. Superficie de l’unité agricole (ha)*])),"!","-"))</f>
        <v>!</v>
      </c>
      <c r="J276" s="153" t="str">
        <f>IFERROR(CONCATENATE(VLOOKUP(A276,GM_Table,12,FALSE)," ",(VLOOKUP(A276,GM_Table,13,FALSE))),"")</f>
        <v/>
      </c>
    </row>
    <row r="277" spans="1:10" ht="13.5" customHeight="1" x14ac:dyDescent="0.25">
      <c r="A277" s="154" t="s">
        <v>1477</v>
      </c>
      <c r="B277" s="155" t="s">
        <v>2301</v>
      </c>
      <c r="C277" s="156">
        <v>0.94</v>
      </c>
      <c r="D277" s="161">
        <v>6.1524150000000004</v>
      </c>
      <c r="E277" s="161">
        <v>-5.8107819999999997</v>
      </c>
      <c r="F277" s="152" t="b">
        <f>IF(ISBLANK(FarmUnit[[#This Row],[1. Identifiant interne d’exploitation agricole*]]),"",IF(ISERROR(MATCH(FarmUnit[[#This Row],[1. Identifiant interne d’exploitation agricole*]],GroupMember[1. Identifiant interne d’exploitation agricole*],0)),FALSE,TRUE))</f>
        <v>1</v>
      </c>
      <c r="G277" s="157">
        <f t="shared" si="9"/>
        <v>6.1524150000000004</v>
      </c>
      <c r="H277" s="157">
        <f t="shared" si="10"/>
        <v>-5.8107819999999997</v>
      </c>
      <c r="I277" s="158" t="str">
        <f t="array" ref="I277">IF(ISBLANK(C277),"",IF(C277=MAX(IF(FarmUnit[1. Identifiant interne d’exploitation agricole*]=A277,FarmUnit[3. Superficie de l’unité agricole (ha)*])),"!","-"))</f>
        <v>!</v>
      </c>
      <c r="J277" s="153" t="str">
        <f>IFERROR(CONCATENATE(VLOOKUP(A277,GM_Table,12,FALSE)," ",(VLOOKUP(A277,GM_Table,13,FALSE))),"")</f>
        <v/>
      </c>
    </row>
    <row r="278" spans="1:10" ht="13.5" customHeight="1" x14ac:dyDescent="0.25">
      <c r="A278" s="154" t="s">
        <v>1477</v>
      </c>
      <c r="B278" s="155" t="s">
        <v>2302</v>
      </c>
      <c r="C278" s="156">
        <v>0.33</v>
      </c>
      <c r="D278" s="161">
        <v>6.1536270000000002</v>
      </c>
      <c r="E278" s="161">
        <v>-5.8111350000000002</v>
      </c>
      <c r="F278" s="152" t="b">
        <f>IF(ISBLANK(FarmUnit[[#This Row],[1. Identifiant interne d’exploitation agricole*]]),"",IF(ISERROR(MATCH(FarmUnit[[#This Row],[1. Identifiant interne d’exploitation agricole*]],GroupMember[1. Identifiant interne d’exploitation agricole*],0)),FALSE,TRUE))</f>
        <v>1</v>
      </c>
      <c r="G278" s="157">
        <f t="shared" si="9"/>
        <v>6.1536270000000002</v>
      </c>
      <c r="H278" s="157">
        <f t="shared" si="10"/>
        <v>-5.8111350000000002</v>
      </c>
      <c r="I278" s="158" t="str">
        <f t="array" ref="I278">IF(ISBLANK(C278),"",IF(C278=MAX(IF(FarmUnit[1. Identifiant interne d’exploitation agricole*]=A278,FarmUnit[3. Superficie de l’unité agricole (ha)*])),"!","-"))</f>
        <v>-</v>
      </c>
      <c r="J278" s="153" t="str">
        <f>IFERROR(CONCATENATE(VLOOKUP(A278,GM_Table,12,FALSE)," ",(VLOOKUP(A278,GM_Table,13,FALSE))),"")</f>
        <v/>
      </c>
    </row>
    <row r="279" spans="1:10" ht="13.5" customHeight="1" x14ac:dyDescent="0.25">
      <c r="A279" s="154" t="s">
        <v>1480</v>
      </c>
      <c r="B279" s="155" t="s">
        <v>1480</v>
      </c>
      <c r="C279" s="156">
        <v>6.51</v>
      </c>
      <c r="D279" s="161">
        <v>6.2019650000000004</v>
      </c>
      <c r="E279" s="161">
        <v>-5.7591910000000004</v>
      </c>
      <c r="F279" s="152" t="b">
        <f>IF(ISBLANK(FarmUnit[[#This Row],[1. Identifiant interne d’exploitation agricole*]]),"",IF(ISERROR(MATCH(FarmUnit[[#This Row],[1. Identifiant interne d’exploitation agricole*]],GroupMember[1. Identifiant interne d’exploitation agricole*],0)),FALSE,TRUE))</f>
        <v>1</v>
      </c>
      <c r="G279" s="157">
        <f t="shared" si="9"/>
        <v>6.2019650000000004</v>
      </c>
      <c r="H279" s="157">
        <f t="shared" si="10"/>
        <v>-5.7591910000000004</v>
      </c>
      <c r="I279" s="158" t="str">
        <f t="array" ref="I279">IF(ISBLANK(C279),"",IF(C279=MAX(IF(FarmUnit[1. Identifiant interne d’exploitation agricole*]=A279,FarmUnit[3. Superficie de l’unité agricole (ha)*])),"!","-"))</f>
        <v>!</v>
      </c>
      <c r="J279" s="153" t="str">
        <f>IFERROR(CONCATENATE(VLOOKUP(A279,GM_Table,12,FALSE)," ",(VLOOKUP(A279,GM_Table,13,FALSE))),"")</f>
        <v/>
      </c>
    </row>
    <row r="280" spans="1:10" ht="13.5" customHeight="1" x14ac:dyDescent="0.25">
      <c r="A280" s="154" t="s">
        <v>1484</v>
      </c>
      <c r="B280" s="155" t="s">
        <v>2303</v>
      </c>
      <c r="C280" s="156">
        <v>1.61</v>
      </c>
      <c r="D280" s="161">
        <v>6.1985979999999996</v>
      </c>
      <c r="E280" s="161">
        <v>-5.7494670000000001</v>
      </c>
      <c r="F280" s="152" t="b">
        <f>IF(ISBLANK(FarmUnit[[#This Row],[1. Identifiant interne d’exploitation agricole*]]),"",IF(ISERROR(MATCH(FarmUnit[[#This Row],[1. Identifiant interne d’exploitation agricole*]],GroupMember[1. Identifiant interne d’exploitation agricole*],0)),FALSE,TRUE))</f>
        <v>1</v>
      </c>
      <c r="G280" s="157">
        <f t="shared" si="9"/>
        <v>6.1985979999999996</v>
      </c>
      <c r="H280" s="157">
        <f t="shared" si="10"/>
        <v>-5.7494670000000001</v>
      </c>
      <c r="I280" s="158" t="str">
        <f t="array" ref="I280">IF(ISBLANK(C280),"",IF(C280=MAX(IF(FarmUnit[1. Identifiant interne d’exploitation agricole*]=A280,FarmUnit[3. Superficie de l’unité agricole (ha)*])),"!","-"))</f>
        <v>-</v>
      </c>
      <c r="J280" s="153" t="str">
        <f>IFERROR(CONCATENATE(VLOOKUP(A280,GM_Table,12,FALSE)," ",(VLOOKUP(A280,GM_Table,13,FALSE))),"")</f>
        <v/>
      </c>
    </row>
    <row r="281" spans="1:10" ht="13.5" customHeight="1" x14ac:dyDescent="0.25">
      <c r="A281" s="154" t="s">
        <v>1484</v>
      </c>
      <c r="B281" s="155" t="s">
        <v>2304</v>
      </c>
      <c r="C281" s="156">
        <v>2.0032999999999999</v>
      </c>
      <c r="D281" s="161">
        <v>6.1975639999999999</v>
      </c>
      <c r="E281" s="161">
        <v>-5.7480969999999996</v>
      </c>
      <c r="F281" s="152" t="b">
        <f>IF(ISBLANK(FarmUnit[[#This Row],[1. Identifiant interne d’exploitation agricole*]]),"",IF(ISERROR(MATCH(FarmUnit[[#This Row],[1. Identifiant interne d’exploitation agricole*]],GroupMember[1. Identifiant interne d’exploitation agricole*],0)),FALSE,TRUE))</f>
        <v>1</v>
      </c>
      <c r="G281" s="157">
        <f t="shared" si="9"/>
        <v>6.1975639999999999</v>
      </c>
      <c r="H281" s="157">
        <f t="shared" si="10"/>
        <v>-5.7480969999999996</v>
      </c>
      <c r="I281" s="158" t="str">
        <f t="array" ref="I281">IF(ISBLANK(C281),"",IF(C281=MAX(IF(FarmUnit[1. Identifiant interne d’exploitation agricole*]=A281,FarmUnit[3. Superficie de l’unité agricole (ha)*])),"!","-"))</f>
        <v>!</v>
      </c>
      <c r="J281" s="153" t="str">
        <f>IFERROR(CONCATENATE(VLOOKUP(A281,GM_Table,12,FALSE)," ",(VLOOKUP(A281,GM_Table,13,FALSE))),"")</f>
        <v/>
      </c>
    </row>
    <row r="282" spans="1:10" ht="13.5" customHeight="1" x14ac:dyDescent="0.25">
      <c r="A282" s="154" t="s">
        <v>1486</v>
      </c>
      <c r="B282" s="155" t="s">
        <v>2305</v>
      </c>
      <c r="C282" s="156">
        <v>6.66</v>
      </c>
      <c r="D282" s="161">
        <v>6.2260559999999998</v>
      </c>
      <c r="E282" s="161">
        <v>-5.7578079999999998</v>
      </c>
      <c r="F282" s="152" t="b">
        <f>IF(ISBLANK(FarmUnit[[#This Row],[1. Identifiant interne d’exploitation agricole*]]),"",IF(ISERROR(MATCH(FarmUnit[[#This Row],[1. Identifiant interne d’exploitation agricole*]],GroupMember[1. Identifiant interne d’exploitation agricole*],0)),FALSE,TRUE))</f>
        <v>1</v>
      </c>
      <c r="G282" s="157">
        <f t="shared" si="9"/>
        <v>6.2260559999999998</v>
      </c>
      <c r="H282" s="157">
        <f t="shared" si="10"/>
        <v>-5.7578079999999998</v>
      </c>
      <c r="I282" s="158" t="str">
        <f t="array" ref="I282">IF(ISBLANK(C282),"",IF(C282=MAX(IF(FarmUnit[1. Identifiant interne d’exploitation agricole*]=A282,FarmUnit[3. Superficie de l’unité agricole (ha)*])),"!","-"))</f>
        <v>!</v>
      </c>
      <c r="J282" s="153" t="str">
        <f>IFERROR(CONCATENATE(VLOOKUP(A282,GM_Table,12,FALSE)," ",(VLOOKUP(A282,GM_Table,13,FALSE))),"")</f>
        <v/>
      </c>
    </row>
    <row r="283" spans="1:10" ht="13.5" customHeight="1" x14ac:dyDescent="0.25">
      <c r="A283" s="154" t="s">
        <v>1486</v>
      </c>
      <c r="B283" s="155" t="s">
        <v>2306</v>
      </c>
      <c r="C283" s="156">
        <v>1.59</v>
      </c>
      <c r="D283" s="161">
        <v>6.197247</v>
      </c>
      <c r="E283" s="161">
        <v>-5.7437279999999999</v>
      </c>
      <c r="F283" s="152" t="b">
        <f>IF(ISBLANK(FarmUnit[[#This Row],[1. Identifiant interne d’exploitation agricole*]]),"",IF(ISERROR(MATCH(FarmUnit[[#This Row],[1. Identifiant interne d’exploitation agricole*]],GroupMember[1. Identifiant interne d’exploitation agricole*],0)),FALSE,TRUE))</f>
        <v>1</v>
      </c>
      <c r="G283" s="157">
        <f t="shared" si="9"/>
        <v>6.197247</v>
      </c>
      <c r="H283" s="157">
        <f t="shared" si="10"/>
        <v>-5.7437279999999999</v>
      </c>
      <c r="I283" s="158" t="str">
        <f t="array" ref="I283">IF(ISBLANK(C283),"",IF(C283=MAX(IF(FarmUnit[1. Identifiant interne d’exploitation agricole*]=A283,FarmUnit[3. Superficie de l’unité agricole (ha)*])),"!","-"))</f>
        <v>-</v>
      </c>
      <c r="J283" s="153" t="str">
        <f>IFERROR(CONCATENATE(VLOOKUP(A283,GM_Table,12,FALSE)," ",(VLOOKUP(A283,GM_Table,13,FALSE))),"")</f>
        <v/>
      </c>
    </row>
    <row r="284" spans="1:10" ht="13.5" customHeight="1" x14ac:dyDescent="0.25">
      <c r="A284" s="154" t="s">
        <v>1488</v>
      </c>
      <c r="B284" s="155" t="s">
        <v>1488</v>
      </c>
      <c r="C284" s="156">
        <v>4.9400000000000004</v>
      </c>
      <c r="D284" s="161">
        <v>6.2235300000000002</v>
      </c>
      <c r="E284" s="161">
        <v>-5.7547759999999997</v>
      </c>
      <c r="F284" s="152" t="b">
        <f>IF(ISBLANK(FarmUnit[[#This Row],[1. Identifiant interne d’exploitation agricole*]]),"",IF(ISERROR(MATCH(FarmUnit[[#This Row],[1. Identifiant interne d’exploitation agricole*]],GroupMember[1. Identifiant interne d’exploitation agricole*],0)),FALSE,TRUE))</f>
        <v>1</v>
      </c>
      <c r="G284" s="157">
        <f t="shared" si="9"/>
        <v>6.2235300000000002</v>
      </c>
      <c r="H284" s="157">
        <f t="shared" si="10"/>
        <v>-5.7547759999999997</v>
      </c>
      <c r="I284" s="158" t="str">
        <f t="array" ref="I284">IF(ISBLANK(C284),"",IF(C284=MAX(IF(FarmUnit[1. Identifiant interne d’exploitation agricole*]=A284,FarmUnit[3. Superficie de l’unité agricole (ha)*])),"!","-"))</f>
        <v>!</v>
      </c>
      <c r="J284" s="153" t="str">
        <f>IFERROR(CONCATENATE(VLOOKUP(A284,GM_Table,12,FALSE)," ",(VLOOKUP(A284,GM_Table,13,FALSE))),"")</f>
        <v/>
      </c>
    </row>
    <row r="285" spans="1:10" ht="13.5" customHeight="1" x14ac:dyDescent="0.25">
      <c r="A285" s="154" t="s">
        <v>1492</v>
      </c>
      <c r="B285" s="155" t="s">
        <v>1492</v>
      </c>
      <c r="C285" s="156">
        <v>4.92</v>
      </c>
      <c r="D285" s="161">
        <v>6.2323539999999999</v>
      </c>
      <c r="E285" s="161">
        <v>-5.759118</v>
      </c>
      <c r="F285" s="152" t="b">
        <f>IF(ISBLANK(FarmUnit[[#This Row],[1. Identifiant interne d’exploitation agricole*]]),"",IF(ISERROR(MATCH(FarmUnit[[#This Row],[1. Identifiant interne d’exploitation agricole*]],GroupMember[1. Identifiant interne d’exploitation agricole*],0)),FALSE,TRUE))</f>
        <v>1</v>
      </c>
      <c r="G285" s="157">
        <f t="shared" si="9"/>
        <v>6.2323539999999999</v>
      </c>
      <c r="H285" s="157">
        <f t="shared" si="10"/>
        <v>-5.759118</v>
      </c>
      <c r="I285" s="158" t="str">
        <f t="array" ref="I285">IF(ISBLANK(C285),"",IF(C285=MAX(IF(FarmUnit[1. Identifiant interne d’exploitation agricole*]=A285,FarmUnit[3. Superficie de l’unité agricole (ha)*])),"!","-"))</f>
        <v>!</v>
      </c>
      <c r="J285" s="153" t="str">
        <f>IFERROR(CONCATENATE(VLOOKUP(A285,GM_Table,12,FALSE)," ",(VLOOKUP(A285,GM_Table,13,FALSE))),"")</f>
        <v/>
      </c>
    </row>
    <row r="286" spans="1:10" ht="13.5" customHeight="1" x14ac:dyDescent="0.25">
      <c r="A286" s="154" t="s">
        <v>1496</v>
      </c>
      <c r="B286" s="155" t="s">
        <v>1496</v>
      </c>
      <c r="C286" s="156">
        <v>2.77</v>
      </c>
      <c r="D286" s="161">
        <v>6.1830619999999996</v>
      </c>
      <c r="E286" s="161">
        <v>-5.7444920000000002</v>
      </c>
      <c r="F286" s="152" t="b">
        <f>IF(ISBLANK(FarmUnit[[#This Row],[1. Identifiant interne d’exploitation agricole*]]),"",IF(ISERROR(MATCH(FarmUnit[[#This Row],[1. Identifiant interne d’exploitation agricole*]],GroupMember[1. Identifiant interne d’exploitation agricole*],0)),FALSE,TRUE))</f>
        <v>1</v>
      </c>
      <c r="G286" s="157">
        <f t="shared" si="9"/>
        <v>6.1830619999999996</v>
      </c>
      <c r="H286" s="157">
        <f t="shared" si="10"/>
        <v>-5.7444920000000002</v>
      </c>
      <c r="I286" s="158" t="str">
        <f t="array" ref="I286">IF(ISBLANK(C286),"",IF(C286=MAX(IF(FarmUnit[1. Identifiant interne d’exploitation agricole*]=A286,FarmUnit[3. Superficie de l’unité agricole (ha)*])),"!","-"))</f>
        <v>!</v>
      </c>
      <c r="J286" s="153" t="str">
        <f>IFERROR(CONCATENATE(VLOOKUP(A286,GM_Table,12,FALSE)," ",(VLOOKUP(A286,GM_Table,13,FALSE))),"")</f>
        <v/>
      </c>
    </row>
    <row r="287" spans="1:10" ht="13.5" customHeight="1" x14ac:dyDescent="0.25">
      <c r="A287" s="154" t="s">
        <v>1499</v>
      </c>
      <c r="B287" s="155" t="s">
        <v>1499</v>
      </c>
      <c r="C287" s="156">
        <v>2.5099999999999998</v>
      </c>
      <c r="D287" s="161">
        <v>6.2328210000000004</v>
      </c>
      <c r="E287" s="161">
        <v>-5.7586139999999997</v>
      </c>
      <c r="F287" s="152" t="b">
        <f>IF(ISBLANK(FarmUnit[[#This Row],[1. Identifiant interne d’exploitation agricole*]]),"",IF(ISERROR(MATCH(FarmUnit[[#This Row],[1. Identifiant interne d’exploitation agricole*]],GroupMember[1. Identifiant interne d’exploitation agricole*],0)),FALSE,TRUE))</f>
        <v>1</v>
      </c>
      <c r="G287" s="157">
        <f t="shared" si="9"/>
        <v>6.2328210000000004</v>
      </c>
      <c r="H287" s="157">
        <f t="shared" si="10"/>
        <v>-5.7586139999999997</v>
      </c>
      <c r="I287" s="158" t="str">
        <f t="array" ref="I287">IF(ISBLANK(C287),"",IF(C287=MAX(IF(FarmUnit[1. Identifiant interne d’exploitation agricole*]=A287,FarmUnit[3. Superficie de l’unité agricole (ha)*])),"!","-"))</f>
        <v>!</v>
      </c>
      <c r="J287" s="153" t="str">
        <f>IFERROR(CONCATENATE(VLOOKUP(A287,GM_Table,12,FALSE)," ",(VLOOKUP(A287,GM_Table,13,FALSE))),"")</f>
        <v/>
      </c>
    </row>
    <row r="288" spans="1:10" ht="13.5" customHeight="1" x14ac:dyDescent="0.25">
      <c r="A288" s="154" t="s">
        <v>1503</v>
      </c>
      <c r="B288" s="155" t="s">
        <v>1503</v>
      </c>
      <c r="C288" s="156">
        <v>2.58</v>
      </c>
      <c r="D288" s="161">
        <v>6.1722650000000003</v>
      </c>
      <c r="E288" s="161">
        <v>-5.7465270000000004</v>
      </c>
      <c r="F288" s="152" t="b">
        <f>IF(ISBLANK(FarmUnit[[#This Row],[1. Identifiant interne d’exploitation agricole*]]),"",IF(ISERROR(MATCH(FarmUnit[[#This Row],[1. Identifiant interne d’exploitation agricole*]],GroupMember[1. Identifiant interne d’exploitation agricole*],0)),FALSE,TRUE))</f>
        <v>1</v>
      </c>
      <c r="G288" s="157">
        <f t="shared" si="9"/>
        <v>6.1722650000000003</v>
      </c>
      <c r="H288" s="157">
        <f t="shared" si="10"/>
        <v>-5.7465270000000004</v>
      </c>
      <c r="I288" s="158" t="str">
        <f t="array" ref="I288">IF(ISBLANK(C288),"",IF(C288=MAX(IF(FarmUnit[1. Identifiant interne d’exploitation agricole*]=A288,FarmUnit[3. Superficie de l’unité agricole (ha)*])),"!","-"))</f>
        <v>!</v>
      </c>
      <c r="J288" s="153" t="str">
        <f>IFERROR(CONCATENATE(VLOOKUP(A288,GM_Table,12,FALSE)," ",(VLOOKUP(A288,GM_Table,13,FALSE))),"")</f>
        <v/>
      </c>
    </row>
    <row r="289" spans="1:10" ht="13.5" customHeight="1" x14ac:dyDescent="0.25">
      <c r="A289" s="154" t="s">
        <v>1507</v>
      </c>
      <c r="B289" s="155" t="s">
        <v>2307</v>
      </c>
      <c r="C289" s="156">
        <v>1.52</v>
      </c>
      <c r="D289" s="161">
        <v>6.2029300000000003</v>
      </c>
      <c r="E289" s="161">
        <v>-5.7649249999999999</v>
      </c>
      <c r="F289" s="152" t="b">
        <f>IF(ISBLANK(FarmUnit[[#This Row],[1. Identifiant interne d’exploitation agricole*]]),"",IF(ISERROR(MATCH(FarmUnit[[#This Row],[1. Identifiant interne d’exploitation agricole*]],GroupMember[1. Identifiant interne d’exploitation agricole*],0)),FALSE,TRUE))</f>
        <v>1</v>
      </c>
      <c r="G289" s="157">
        <f t="shared" si="9"/>
        <v>6.2029300000000003</v>
      </c>
      <c r="H289" s="157">
        <f t="shared" si="10"/>
        <v>-5.7649249999999999</v>
      </c>
      <c r="I289" s="158" t="str">
        <f t="array" ref="I289">IF(ISBLANK(C289),"",IF(C289=MAX(IF(FarmUnit[1. Identifiant interne d’exploitation agricole*]=A289,FarmUnit[3. Superficie de l’unité agricole (ha)*])),"!","-"))</f>
        <v>!</v>
      </c>
      <c r="J289" s="153" t="str">
        <f>IFERROR(CONCATENATE(VLOOKUP(A289,GM_Table,12,FALSE)," ",(VLOOKUP(A289,GM_Table,13,FALSE))),"")</f>
        <v/>
      </c>
    </row>
    <row r="290" spans="1:10" ht="13.5" customHeight="1" x14ac:dyDescent="0.25">
      <c r="A290" s="154" t="s">
        <v>1507</v>
      </c>
      <c r="B290" s="155" t="s">
        <v>2308</v>
      </c>
      <c r="C290" s="156">
        <v>1.32</v>
      </c>
      <c r="D290" s="161">
        <v>6.2022490000000001</v>
      </c>
      <c r="E290" s="161">
        <v>-5.7636070000000004</v>
      </c>
      <c r="F290" s="152" t="b">
        <f>IF(ISBLANK(FarmUnit[[#This Row],[1. Identifiant interne d’exploitation agricole*]]),"",IF(ISERROR(MATCH(FarmUnit[[#This Row],[1. Identifiant interne d’exploitation agricole*]],GroupMember[1. Identifiant interne d’exploitation agricole*],0)),FALSE,TRUE))</f>
        <v>1</v>
      </c>
      <c r="G290" s="157">
        <f t="shared" si="9"/>
        <v>6.2022490000000001</v>
      </c>
      <c r="H290" s="157">
        <f t="shared" si="10"/>
        <v>-5.7636070000000004</v>
      </c>
      <c r="I290" s="158" t="str">
        <f t="array" ref="I290">IF(ISBLANK(C290),"",IF(C290=MAX(IF(FarmUnit[1. Identifiant interne d’exploitation agricole*]=A290,FarmUnit[3. Superficie de l’unité agricole (ha)*])),"!","-"))</f>
        <v>-</v>
      </c>
      <c r="J290" s="153" t="str">
        <f>IFERROR(CONCATENATE(VLOOKUP(A290,GM_Table,12,FALSE)," ",(VLOOKUP(A290,GM_Table,13,FALSE))),"")</f>
        <v/>
      </c>
    </row>
    <row r="291" spans="1:10" ht="13.5" customHeight="1" x14ac:dyDescent="0.25">
      <c r="A291" s="154" t="s">
        <v>1512</v>
      </c>
      <c r="B291" s="155" t="s">
        <v>1512</v>
      </c>
      <c r="C291" s="156">
        <v>1.33</v>
      </c>
      <c r="D291" s="161">
        <v>6.2042479999999998</v>
      </c>
      <c r="E291" s="161">
        <v>-5.7607850000000003</v>
      </c>
      <c r="F291" s="152" t="b">
        <f>IF(ISBLANK(FarmUnit[[#This Row],[1. Identifiant interne d’exploitation agricole*]]),"",IF(ISERROR(MATCH(FarmUnit[[#This Row],[1. Identifiant interne d’exploitation agricole*]],GroupMember[1. Identifiant interne d’exploitation agricole*],0)),FALSE,TRUE))</f>
        <v>1</v>
      </c>
      <c r="G291" s="157">
        <f t="shared" si="9"/>
        <v>6.2042479999999998</v>
      </c>
      <c r="H291" s="157">
        <f t="shared" si="10"/>
        <v>-5.7607850000000003</v>
      </c>
      <c r="I291" s="158" t="str">
        <f t="array" ref="I291">IF(ISBLANK(C291),"",IF(C291=MAX(IF(FarmUnit[1. Identifiant interne d’exploitation agricole*]=A291,FarmUnit[3. Superficie de l’unité agricole (ha)*])),"!","-"))</f>
        <v>!</v>
      </c>
      <c r="J291" s="153" t="str">
        <f>IFERROR(CONCATENATE(VLOOKUP(A291,GM_Table,12,FALSE)," ",(VLOOKUP(A291,GM_Table,13,FALSE))),"")</f>
        <v/>
      </c>
    </row>
    <row r="292" spans="1:10" ht="13.5" customHeight="1" x14ac:dyDescent="0.25">
      <c r="A292" s="154" t="s">
        <v>1517</v>
      </c>
      <c r="B292" s="155" t="s">
        <v>1517</v>
      </c>
      <c r="C292" s="156">
        <v>1</v>
      </c>
      <c r="D292" s="161">
        <v>6.1861670000000002</v>
      </c>
      <c r="E292" s="161">
        <v>-5.7541630000000001</v>
      </c>
      <c r="F292" s="152" t="b">
        <f>IF(ISBLANK(FarmUnit[[#This Row],[1. Identifiant interne d’exploitation agricole*]]),"",IF(ISERROR(MATCH(FarmUnit[[#This Row],[1. Identifiant interne d’exploitation agricole*]],GroupMember[1. Identifiant interne d’exploitation agricole*],0)),FALSE,TRUE))</f>
        <v>1</v>
      </c>
      <c r="G292" s="157">
        <f t="shared" si="9"/>
        <v>6.1861670000000002</v>
      </c>
      <c r="H292" s="157">
        <f t="shared" si="10"/>
        <v>-5.7541630000000001</v>
      </c>
      <c r="I292" s="158" t="str">
        <f t="array" ref="I292">IF(ISBLANK(C292),"",IF(C292=MAX(IF(FarmUnit[1. Identifiant interne d’exploitation agricole*]=A292,FarmUnit[3. Superficie de l’unité agricole (ha)*])),"!","-"))</f>
        <v>!</v>
      </c>
      <c r="J292" s="153" t="str">
        <f>IFERROR(CONCATENATE(VLOOKUP(A292,GM_Table,12,FALSE)," ",(VLOOKUP(A292,GM_Table,13,FALSE))),"")</f>
        <v/>
      </c>
    </row>
    <row r="293" spans="1:10" ht="13.5" customHeight="1" x14ac:dyDescent="0.25">
      <c r="A293" s="154" t="s">
        <v>1521</v>
      </c>
      <c r="B293" s="155" t="s">
        <v>1521</v>
      </c>
      <c r="C293" s="156">
        <v>1.86</v>
      </c>
      <c r="D293" s="161">
        <v>6.2053669999999999</v>
      </c>
      <c r="E293" s="161">
        <v>-5.7614020000000004</v>
      </c>
      <c r="F293" s="152" t="b">
        <f>IF(ISBLANK(FarmUnit[[#This Row],[1. Identifiant interne d’exploitation agricole*]]),"",IF(ISERROR(MATCH(FarmUnit[[#This Row],[1. Identifiant interne d’exploitation agricole*]],GroupMember[1. Identifiant interne d’exploitation agricole*],0)),FALSE,TRUE))</f>
        <v>1</v>
      </c>
      <c r="G293" s="157">
        <f t="shared" si="9"/>
        <v>6.2053669999999999</v>
      </c>
      <c r="H293" s="157">
        <f t="shared" si="10"/>
        <v>-5.7614020000000004</v>
      </c>
      <c r="I293" s="158" t="str">
        <f t="array" ref="I293">IF(ISBLANK(C293),"",IF(C293=MAX(IF(FarmUnit[1. Identifiant interne d’exploitation agricole*]=A293,FarmUnit[3. Superficie de l’unité agricole (ha)*])),"!","-"))</f>
        <v>!</v>
      </c>
      <c r="J293" s="153" t="str">
        <f>IFERROR(CONCATENATE(VLOOKUP(A293,GM_Table,12,FALSE)," ",(VLOOKUP(A293,GM_Table,13,FALSE))),"")</f>
        <v/>
      </c>
    </row>
    <row r="294" spans="1:10" ht="13.5" customHeight="1" x14ac:dyDescent="0.25">
      <c r="A294" s="154" t="s">
        <v>1524</v>
      </c>
      <c r="B294" s="155" t="s">
        <v>1524</v>
      </c>
      <c r="C294" s="156">
        <v>1.56</v>
      </c>
      <c r="D294" s="161">
        <v>6.1901929999999998</v>
      </c>
      <c r="E294" s="161">
        <v>-5.7472120000000002</v>
      </c>
      <c r="F294" s="152" t="b">
        <f>IF(ISBLANK(FarmUnit[[#This Row],[1. Identifiant interne d’exploitation agricole*]]),"",IF(ISERROR(MATCH(FarmUnit[[#This Row],[1. Identifiant interne d’exploitation agricole*]],GroupMember[1. Identifiant interne d’exploitation agricole*],0)),FALSE,TRUE))</f>
        <v>1</v>
      </c>
      <c r="G294" s="157">
        <f t="shared" si="9"/>
        <v>6.1901929999999998</v>
      </c>
      <c r="H294" s="157">
        <f t="shared" si="10"/>
        <v>-5.7472120000000002</v>
      </c>
      <c r="I294" s="158" t="str">
        <f t="array" ref="I294">IF(ISBLANK(C294),"",IF(C294=MAX(IF(FarmUnit[1. Identifiant interne d’exploitation agricole*]=A294,FarmUnit[3. Superficie de l’unité agricole (ha)*])),"!","-"))</f>
        <v>!</v>
      </c>
      <c r="J294" s="153" t="str">
        <f>IFERROR(CONCATENATE(VLOOKUP(A294,GM_Table,12,FALSE)," ",(VLOOKUP(A294,GM_Table,13,FALSE))),"")</f>
        <v/>
      </c>
    </row>
    <row r="295" spans="1:10" ht="13.5" customHeight="1" x14ac:dyDescent="0.25">
      <c r="A295" s="154" t="s">
        <v>1527</v>
      </c>
      <c r="B295" s="155" t="s">
        <v>2309</v>
      </c>
      <c r="C295" s="156">
        <v>2.59</v>
      </c>
      <c r="D295" s="161">
        <v>6.2348480000000004</v>
      </c>
      <c r="E295" s="161">
        <v>-5.7553010000000002</v>
      </c>
      <c r="F295" s="152" t="b">
        <f>IF(ISBLANK(FarmUnit[[#This Row],[1. Identifiant interne d’exploitation agricole*]]),"",IF(ISERROR(MATCH(FarmUnit[[#This Row],[1. Identifiant interne d’exploitation agricole*]],GroupMember[1. Identifiant interne d’exploitation agricole*],0)),FALSE,TRUE))</f>
        <v>1</v>
      </c>
      <c r="G295" s="157">
        <f t="shared" si="9"/>
        <v>6.2348480000000004</v>
      </c>
      <c r="H295" s="157">
        <f t="shared" si="10"/>
        <v>-5.7553010000000002</v>
      </c>
      <c r="I295" s="158" t="str">
        <f t="array" ref="I295">IF(ISBLANK(C295),"",IF(C295=MAX(IF(FarmUnit[1. Identifiant interne d’exploitation agricole*]=A295,FarmUnit[3. Superficie de l’unité agricole (ha)*])),"!","-"))</f>
        <v>!</v>
      </c>
      <c r="J295" s="153" t="str">
        <f>IFERROR(CONCATENATE(VLOOKUP(A295,GM_Table,12,FALSE)," ",(VLOOKUP(A295,GM_Table,13,FALSE))),"")</f>
        <v/>
      </c>
    </row>
    <row r="296" spans="1:10" ht="13.5" customHeight="1" x14ac:dyDescent="0.25">
      <c r="A296" s="154" t="s">
        <v>1527</v>
      </c>
      <c r="B296" s="155" t="s">
        <v>2310</v>
      </c>
      <c r="C296" s="156">
        <v>1.21</v>
      </c>
      <c r="D296" s="161">
        <v>6.2354890000000003</v>
      </c>
      <c r="E296" s="161">
        <v>-5.7533469999999998</v>
      </c>
      <c r="F296" s="152" t="b">
        <f>IF(ISBLANK(FarmUnit[[#This Row],[1. Identifiant interne d’exploitation agricole*]]),"",IF(ISERROR(MATCH(FarmUnit[[#This Row],[1. Identifiant interne d’exploitation agricole*]],GroupMember[1. Identifiant interne d’exploitation agricole*],0)),FALSE,TRUE))</f>
        <v>1</v>
      </c>
      <c r="G296" s="157">
        <f t="shared" si="9"/>
        <v>6.2354890000000003</v>
      </c>
      <c r="H296" s="157">
        <f t="shared" si="10"/>
        <v>-5.7533469999999998</v>
      </c>
      <c r="I296" s="158" t="str">
        <f t="array" ref="I296">IF(ISBLANK(C296),"",IF(C296=MAX(IF(FarmUnit[1. Identifiant interne d’exploitation agricole*]=A296,FarmUnit[3. Superficie de l’unité agricole (ha)*])),"!","-"))</f>
        <v>-</v>
      </c>
      <c r="J296" s="153" t="str">
        <f>IFERROR(CONCATENATE(VLOOKUP(A296,GM_Table,12,FALSE)," ",(VLOOKUP(A296,GM_Table,13,FALSE))),"")</f>
        <v/>
      </c>
    </row>
    <row r="297" spans="1:10" ht="13.5" customHeight="1" x14ac:dyDescent="0.25">
      <c r="A297" s="154" t="s">
        <v>1529</v>
      </c>
      <c r="B297" s="155" t="s">
        <v>1529</v>
      </c>
      <c r="C297" s="156">
        <v>3.77</v>
      </c>
      <c r="D297" s="161">
        <v>6.2241359999999997</v>
      </c>
      <c r="E297" s="161">
        <v>-5.7555719999999999</v>
      </c>
      <c r="F297" s="152" t="b">
        <f>IF(ISBLANK(FarmUnit[[#This Row],[1. Identifiant interne d’exploitation agricole*]]),"",IF(ISERROR(MATCH(FarmUnit[[#This Row],[1. Identifiant interne d’exploitation agricole*]],GroupMember[1. Identifiant interne d’exploitation agricole*],0)),FALSE,TRUE))</f>
        <v>1</v>
      </c>
      <c r="G297" s="157">
        <f t="shared" si="9"/>
        <v>6.2241359999999997</v>
      </c>
      <c r="H297" s="157">
        <f t="shared" si="10"/>
        <v>-5.7555719999999999</v>
      </c>
      <c r="I297" s="158" t="str">
        <f t="array" ref="I297">IF(ISBLANK(C297),"",IF(C297=MAX(IF(FarmUnit[1. Identifiant interne d’exploitation agricole*]=A297,FarmUnit[3. Superficie de l’unité agricole (ha)*])),"!","-"))</f>
        <v>!</v>
      </c>
      <c r="J297" s="153" t="str">
        <f>IFERROR(CONCATENATE(VLOOKUP(A297,GM_Table,12,FALSE)," ",(VLOOKUP(A297,GM_Table,13,FALSE))),"")</f>
        <v/>
      </c>
    </row>
    <row r="298" spans="1:10" ht="13.5" customHeight="1" x14ac:dyDescent="0.25">
      <c r="A298" s="154" t="s">
        <v>1532</v>
      </c>
      <c r="B298" s="155" t="s">
        <v>1532</v>
      </c>
      <c r="C298" s="156">
        <v>2.84</v>
      </c>
      <c r="D298" s="161">
        <v>6.2107749999999999</v>
      </c>
      <c r="E298" s="161">
        <v>-5.7593560000000004</v>
      </c>
      <c r="F298" s="152" t="b">
        <f>IF(ISBLANK(FarmUnit[[#This Row],[1. Identifiant interne d’exploitation agricole*]]),"",IF(ISERROR(MATCH(FarmUnit[[#This Row],[1. Identifiant interne d’exploitation agricole*]],GroupMember[1. Identifiant interne d’exploitation agricole*],0)),FALSE,TRUE))</f>
        <v>1</v>
      </c>
      <c r="G298" s="157">
        <f t="shared" si="9"/>
        <v>6.2107749999999999</v>
      </c>
      <c r="H298" s="157">
        <f t="shared" si="10"/>
        <v>-5.7593560000000004</v>
      </c>
      <c r="I298" s="158" t="str">
        <f t="array" ref="I298">IF(ISBLANK(C298),"",IF(C298=MAX(IF(FarmUnit[1. Identifiant interne d’exploitation agricole*]=A298,FarmUnit[3. Superficie de l’unité agricole (ha)*])),"!","-"))</f>
        <v>!</v>
      </c>
      <c r="J298" s="153" t="str">
        <f>IFERROR(CONCATENATE(VLOOKUP(A298,GM_Table,12,FALSE)," ",(VLOOKUP(A298,GM_Table,13,FALSE))),"")</f>
        <v/>
      </c>
    </row>
    <row r="299" spans="1:10" ht="13.5" customHeight="1" x14ac:dyDescent="0.25">
      <c r="A299" s="154" t="s">
        <v>1535</v>
      </c>
      <c r="B299" s="155" t="s">
        <v>1535</v>
      </c>
      <c r="C299" s="156">
        <v>4.75</v>
      </c>
      <c r="D299" s="161">
        <v>6.2182320000000004</v>
      </c>
      <c r="E299" s="161">
        <v>-5.7619210000000001</v>
      </c>
      <c r="F299" s="152" t="b">
        <f>IF(ISBLANK(FarmUnit[[#This Row],[1. Identifiant interne d’exploitation agricole*]]),"",IF(ISERROR(MATCH(FarmUnit[[#This Row],[1. Identifiant interne d’exploitation agricole*]],GroupMember[1. Identifiant interne d’exploitation agricole*],0)),FALSE,TRUE))</f>
        <v>1</v>
      </c>
      <c r="G299" s="157">
        <f t="shared" si="9"/>
        <v>6.2182320000000004</v>
      </c>
      <c r="H299" s="157">
        <f t="shared" si="10"/>
        <v>-5.7619210000000001</v>
      </c>
      <c r="I299" s="158" t="str">
        <f t="array" ref="I299">IF(ISBLANK(C299),"",IF(C299=MAX(IF(FarmUnit[1. Identifiant interne d’exploitation agricole*]=A299,FarmUnit[3. Superficie de l’unité agricole (ha)*])),"!","-"))</f>
        <v>!</v>
      </c>
      <c r="J299" s="153" t="str">
        <f>IFERROR(CONCATENATE(VLOOKUP(A299,GM_Table,12,FALSE)," ",(VLOOKUP(A299,GM_Table,13,FALSE))),"")</f>
        <v/>
      </c>
    </row>
    <row r="300" spans="1:10" ht="13.5" customHeight="1" x14ac:dyDescent="0.25">
      <c r="A300" s="154" t="s">
        <v>1538</v>
      </c>
      <c r="B300" s="155" t="s">
        <v>1538</v>
      </c>
      <c r="C300" s="156">
        <v>3.78</v>
      </c>
      <c r="D300" s="161">
        <v>6.1973830000000003</v>
      </c>
      <c r="E300" s="161">
        <v>-5.764456</v>
      </c>
      <c r="F300" s="152" t="b">
        <f>IF(ISBLANK(FarmUnit[[#This Row],[1. Identifiant interne d’exploitation agricole*]]),"",IF(ISERROR(MATCH(FarmUnit[[#This Row],[1. Identifiant interne d’exploitation agricole*]],GroupMember[1. Identifiant interne d’exploitation agricole*],0)),FALSE,TRUE))</f>
        <v>1</v>
      </c>
      <c r="G300" s="157">
        <f t="shared" si="9"/>
        <v>6.1973830000000003</v>
      </c>
      <c r="H300" s="157">
        <f t="shared" si="10"/>
        <v>-5.764456</v>
      </c>
      <c r="I300" s="158" t="str">
        <f t="array" ref="I300">IF(ISBLANK(C300),"",IF(C300=MAX(IF(FarmUnit[1. Identifiant interne d’exploitation agricole*]=A300,FarmUnit[3. Superficie de l’unité agricole (ha)*])),"!","-"))</f>
        <v>!</v>
      </c>
      <c r="J300" s="153" t="str">
        <f>IFERROR(CONCATENATE(VLOOKUP(A300,GM_Table,12,FALSE)," ",(VLOOKUP(A300,GM_Table,13,FALSE))),"")</f>
        <v/>
      </c>
    </row>
    <row r="301" spans="1:10" ht="13.5" customHeight="1" x14ac:dyDescent="0.25">
      <c r="A301" s="154" t="s">
        <v>1542</v>
      </c>
      <c r="B301" s="155" t="s">
        <v>1542</v>
      </c>
      <c r="C301" s="156">
        <v>3.42</v>
      </c>
      <c r="D301" s="161">
        <v>6.1793440000000004</v>
      </c>
      <c r="E301" s="161">
        <v>-5.7449630000000003</v>
      </c>
      <c r="F301" s="152" t="b">
        <f>IF(ISBLANK(FarmUnit[[#This Row],[1. Identifiant interne d’exploitation agricole*]]),"",IF(ISERROR(MATCH(FarmUnit[[#This Row],[1. Identifiant interne d’exploitation agricole*]],GroupMember[1. Identifiant interne d’exploitation agricole*],0)),FALSE,TRUE))</f>
        <v>1</v>
      </c>
      <c r="G301" s="157">
        <f t="shared" ref="G301:G359" si="11">IF(D301=0,"",D301)</f>
        <v>6.1793440000000004</v>
      </c>
      <c r="H301" s="157">
        <f t="shared" ref="H301:H359" si="12">IF(E301=0,"",E301)</f>
        <v>-5.7449630000000003</v>
      </c>
      <c r="I301" s="158" t="str">
        <f t="array" ref="I301">IF(ISBLANK(C301),"",IF(C301=MAX(IF(FarmUnit[1. Identifiant interne d’exploitation agricole*]=A301,FarmUnit[3. Superficie de l’unité agricole (ha)*])),"!","-"))</f>
        <v>!</v>
      </c>
      <c r="J301" s="153" t="str">
        <f>IFERROR(CONCATENATE(VLOOKUP(A301,GM_Table,12,FALSE)," ",(VLOOKUP(A301,GM_Table,13,FALSE))),"")</f>
        <v/>
      </c>
    </row>
    <row r="302" spans="1:10" ht="13.5" customHeight="1" x14ac:dyDescent="0.25">
      <c r="A302" s="154" t="s">
        <v>1544</v>
      </c>
      <c r="B302" s="155" t="s">
        <v>1544</v>
      </c>
      <c r="C302" s="156">
        <v>2.46</v>
      </c>
      <c r="D302" s="161">
        <v>6.2221880000000001</v>
      </c>
      <c r="E302" s="161">
        <v>-5.7629029999999997</v>
      </c>
      <c r="F302" s="152" t="b">
        <f>IF(ISBLANK(FarmUnit[[#This Row],[1. Identifiant interne d’exploitation agricole*]]),"",IF(ISERROR(MATCH(FarmUnit[[#This Row],[1. Identifiant interne d’exploitation agricole*]],GroupMember[1. Identifiant interne d’exploitation agricole*],0)),FALSE,TRUE))</f>
        <v>1</v>
      </c>
      <c r="G302" s="157">
        <f t="shared" si="11"/>
        <v>6.2221880000000001</v>
      </c>
      <c r="H302" s="157">
        <f t="shared" si="12"/>
        <v>-5.7629029999999997</v>
      </c>
      <c r="I302" s="158" t="str">
        <f t="array" ref="I302">IF(ISBLANK(C302),"",IF(C302=MAX(IF(FarmUnit[1. Identifiant interne d’exploitation agricole*]=A302,FarmUnit[3. Superficie de l’unité agricole (ha)*])),"!","-"))</f>
        <v>!</v>
      </c>
      <c r="J302" s="153" t="str">
        <f>IFERROR(CONCATENATE(VLOOKUP(A302,GM_Table,12,FALSE)," ",(VLOOKUP(A302,GM_Table,13,FALSE))),"")</f>
        <v/>
      </c>
    </row>
    <row r="303" spans="1:10" ht="13.5" customHeight="1" x14ac:dyDescent="0.25">
      <c r="A303" s="154" t="s">
        <v>1547</v>
      </c>
      <c r="B303" s="155" t="s">
        <v>1547</v>
      </c>
      <c r="C303" s="156">
        <v>1.59</v>
      </c>
      <c r="D303" s="161">
        <v>6.1821469999999996</v>
      </c>
      <c r="E303" s="161">
        <v>-5.7584200000000001</v>
      </c>
      <c r="F303" s="152" t="b">
        <f>IF(ISBLANK(FarmUnit[[#This Row],[1. Identifiant interne d’exploitation agricole*]]),"",IF(ISERROR(MATCH(FarmUnit[[#This Row],[1. Identifiant interne d’exploitation agricole*]],GroupMember[1. Identifiant interne d’exploitation agricole*],0)),FALSE,TRUE))</f>
        <v>1</v>
      </c>
      <c r="G303" s="157">
        <f t="shared" si="11"/>
        <v>6.1821469999999996</v>
      </c>
      <c r="H303" s="157">
        <f t="shared" si="12"/>
        <v>-5.7584200000000001</v>
      </c>
      <c r="I303" s="158" t="str">
        <f t="array" ref="I303">IF(ISBLANK(C303),"",IF(C303=MAX(IF(FarmUnit[1. Identifiant interne d’exploitation agricole*]=A303,FarmUnit[3. Superficie de l’unité agricole (ha)*])),"!","-"))</f>
        <v>!</v>
      </c>
      <c r="J303" s="153" t="str">
        <f>IFERROR(CONCATENATE(VLOOKUP(A303,GM_Table,12,FALSE)," ",(VLOOKUP(A303,GM_Table,13,FALSE))),"")</f>
        <v/>
      </c>
    </row>
    <row r="304" spans="1:10" ht="13.5" customHeight="1" x14ac:dyDescent="0.25">
      <c r="A304" s="154" t="s">
        <v>1550</v>
      </c>
      <c r="B304" s="155" t="s">
        <v>1550</v>
      </c>
      <c r="C304" s="156">
        <v>1.69</v>
      </c>
      <c r="D304" s="161">
        <v>6.2028600000000003</v>
      </c>
      <c r="E304" s="161">
        <v>-5.7581730000000002</v>
      </c>
      <c r="F304" s="152" t="b">
        <f>IF(ISBLANK(FarmUnit[[#This Row],[1. Identifiant interne d’exploitation agricole*]]),"",IF(ISERROR(MATCH(FarmUnit[[#This Row],[1. Identifiant interne d’exploitation agricole*]],GroupMember[1. Identifiant interne d’exploitation agricole*],0)),FALSE,TRUE))</f>
        <v>1</v>
      </c>
      <c r="G304" s="157">
        <f t="shared" si="11"/>
        <v>6.2028600000000003</v>
      </c>
      <c r="H304" s="157">
        <f t="shared" si="12"/>
        <v>-5.7581730000000002</v>
      </c>
      <c r="I304" s="158" t="str">
        <f t="array" ref="I304">IF(ISBLANK(C304),"",IF(C304=MAX(IF(FarmUnit[1. Identifiant interne d’exploitation agricole*]=A304,FarmUnit[3. Superficie de l’unité agricole (ha)*])),"!","-"))</f>
        <v>!</v>
      </c>
      <c r="J304" s="153" t="str">
        <f>IFERROR(CONCATENATE(VLOOKUP(A304,GM_Table,12,FALSE)," ",(VLOOKUP(A304,GM_Table,13,FALSE))),"")</f>
        <v/>
      </c>
    </row>
    <row r="305" spans="1:10" ht="13.5" customHeight="1" x14ac:dyDescent="0.25">
      <c r="A305" s="154" t="s">
        <v>1553</v>
      </c>
      <c r="B305" s="155" t="s">
        <v>1553</v>
      </c>
      <c r="C305" s="156">
        <v>5.0579999999999998</v>
      </c>
      <c r="D305" s="161">
        <v>6.2312700000000003</v>
      </c>
      <c r="E305" s="161">
        <v>-5.7679320000000001</v>
      </c>
      <c r="F305" s="152" t="b">
        <f>IF(ISBLANK(FarmUnit[[#This Row],[1. Identifiant interne d’exploitation agricole*]]),"",IF(ISERROR(MATCH(FarmUnit[[#This Row],[1. Identifiant interne d’exploitation agricole*]],GroupMember[1. Identifiant interne d’exploitation agricole*],0)),FALSE,TRUE))</f>
        <v>1</v>
      </c>
      <c r="G305" s="157">
        <f t="shared" si="11"/>
        <v>6.2312700000000003</v>
      </c>
      <c r="H305" s="157">
        <f t="shared" si="12"/>
        <v>-5.7679320000000001</v>
      </c>
      <c r="I305" s="158" t="str">
        <f t="array" ref="I305">IF(ISBLANK(C305),"",IF(C305=MAX(IF(FarmUnit[1. Identifiant interne d’exploitation agricole*]=A305,FarmUnit[3. Superficie de l’unité agricole (ha)*])),"!","-"))</f>
        <v>!</v>
      </c>
      <c r="J305" s="153" t="str">
        <f>IFERROR(CONCATENATE(VLOOKUP(A305,GM_Table,12,FALSE)," ",(VLOOKUP(A305,GM_Table,13,FALSE))),"")</f>
        <v/>
      </c>
    </row>
    <row r="306" spans="1:10" ht="13.5" customHeight="1" x14ac:dyDescent="0.25">
      <c r="A306" s="154" t="s">
        <v>1555</v>
      </c>
      <c r="B306" s="155" t="s">
        <v>1555</v>
      </c>
      <c r="C306" s="156">
        <v>0.68</v>
      </c>
      <c r="D306" s="161">
        <v>6.2144450000000004</v>
      </c>
      <c r="E306" s="161">
        <v>-5.7625729999999997</v>
      </c>
      <c r="F306" s="152" t="b">
        <f>IF(ISBLANK(FarmUnit[[#This Row],[1. Identifiant interne d’exploitation agricole*]]),"",IF(ISERROR(MATCH(FarmUnit[[#This Row],[1. Identifiant interne d’exploitation agricole*]],GroupMember[1. Identifiant interne d’exploitation agricole*],0)),FALSE,TRUE))</f>
        <v>1</v>
      </c>
      <c r="G306" s="157">
        <f t="shared" si="11"/>
        <v>6.2144450000000004</v>
      </c>
      <c r="H306" s="157">
        <f t="shared" si="12"/>
        <v>-5.7625729999999997</v>
      </c>
      <c r="I306" s="158" t="str">
        <f t="array" ref="I306">IF(ISBLANK(C306),"",IF(C306=MAX(IF(FarmUnit[1. Identifiant interne d’exploitation agricole*]=A306,FarmUnit[3. Superficie de l’unité agricole (ha)*])),"!","-"))</f>
        <v>!</v>
      </c>
      <c r="J306" s="153" t="str">
        <f>IFERROR(CONCATENATE(VLOOKUP(A306,GM_Table,12,FALSE)," ",(VLOOKUP(A306,GM_Table,13,FALSE))),"")</f>
        <v/>
      </c>
    </row>
    <row r="307" spans="1:10" ht="13.5" customHeight="1" x14ac:dyDescent="0.25">
      <c r="A307" s="154" t="s">
        <v>1559</v>
      </c>
      <c r="B307" s="155" t="s">
        <v>2311</v>
      </c>
      <c r="C307" s="156">
        <v>2.59</v>
      </c>
      <c r="D307" s="161">
        <v>6.1859510000000002</v>
      </c>
      <c r="E307" s="161">
        <v>-5.7555209999999999</v>
      </c>
      <c r="F307" s="152" t="b">
        <f>IF(ISBLANK(FarmUnit[[#This Row],[1. Identifiant interne d’exploitation agricole*]]),"",IF(ISERROR(MATCH(FarmUnit[[#This Row],[1. Identifiant interne d’exploitation agricole*]],GroupMember[1. Identifiant interne d’exploitation agricole*],0)),FALSE,TRUE))</f>
        <v>1</v>
      </c>
      <c r="G307" s="157">
        <f t="shared" si="11"/>
        <v>6.1859510000000002</v>
      </c>
      <c r="H307" s="157">
        <f t="shared" si="12"/>
        <v>-5.7555209999999999</v>
      </c>
      <c r="I307" s="158" t="str">
        <f t="array" ref="I307">IF(ISBLANK(C307),"",IF(C307=MAX(IF(FarmUnit[1. Identifiant interne d’exploitation agricole*]=A307,FarmUnit[3. Superficie de l’unité agricole (ha)*])),"!","-"))</f>
        <v>-</v>
      </c>
      <c r="J307" s="153" t="str">
        <f>IFERROR(CONCATENATE(VLOOKUP(A307,GM_Table,12,FALSE)," ",(VLOOKUP(A307,GM_Table,13,FALSE))),"")</f>
        <v/>
      </c>
    </row>
    <row r="308" spans="1:10" ht="13.5" customHeight="1" x14ac:dyDescent="0.25">
      <c r="A308" s="154" t="s">
        <v>1559</v>
      </c>
      <c r="B308" s="155" t="s">
        <v>2312</v>
      </c>
      <c r="C308" s="156">
        <v>2.83</v>
      </c>
      <c r="D308" s="161">
        <v>6.1804550000000003</v>
      </c>
      <c r="E308" s="161">
        <v>-5.7550999999999997</v>
      </c>
      <c r="F308" s="152" t="b">
        <f>IF(ISBLANK(FarmUnit[[#This Row],[1. Identifiant interne d’exploitation agricole*]]),"",IF(ISERROR(MATCH(FarmUnit[[#This Row],[1. Identifiant interne d’exploitation agricole*]],GroupMember[1. Identifiant interne d’exploitation agricole*],0)),FALSE,TRUE))</f>
        <v>1</v>
      </c>
      <c r="G308" s="157">
        <f t="shared" si="11"/>
        <v>6.1804550000000003</v>
      </c>
      <c r="H308" s="157">
        <f t="shared" si="12"/>
        <v>-5.7550999999999997</v>
      </c>
      <c r="I308" s="158" t="str">
        <f t="array" ref="I308">IF(ISBLANK(C308),"",IF(C308=MAX(IF(FarmUnit[1. Identifiant interne d’exploitation agricole*]=A308,FarmUnit[3. Superficie de l’unité agricole (ha)*])),"!","-"))</f>
        <v>!</v>
      </c>
      <c r="J308" s="153" t="str">
        <f>IFERROR(CONCATENATE(VLOOKUP(A308,GM_Table,12,FALSE)," ",(VLOOKUP(A308,GM_Table,13,FALSE))),"")</f>
        <v/>
      </c>
    </row>
    <row r="309" spans="1:10" ht="13.5" customHeight="1" x14ac:dyDescent="0.25">
      <c r="A309" s="154" t="s">
        <v>1562</v>
      </c>
      <c r="B309" s="155" t="s">
        <v>1562</v>
      </c>
      <c r="C309" s="156">
        <v>4.91</v>
      </c>
      <c r="D309" s="161">
        <v>6.1788239999999996</v>
      </c>
      <c r="E309" s="161">
        <v>-5.7572409999999996</v>
      </c>
      <c r="F309" s="152" t="b">
        <f>IF(ISBLANK(FarmUnit[[#This Row],[1. Identifiant interne d’exploitation agricole*]]),"",IF(ISERROR(MATCH(FarmUnit[[#This Row],[1. Identifiant interne d’exploitation agricole*]],GroupMember[1. Identifiant interne d’exploitation agricole*],0)),FALSE,TRUE))</f>
        <v>1</v>
      </c>
      <c r="G309" s="157">
        <f t="shared" si="11"/>
        <v>6.1788239999999996</v>
      </c>
      <c r="H309" s="157">
        <f t="shared" si="12"/>
        <v>-5.7572409999999996</v>
      </c>
      <c r="I309" s="158" t="str">
        <f t="array" ref="I309">IF(ISBLANK(C309),"",IF(C309=MAX(IF(FarmUnit[1. Identifiant interne d’exploitation agricole*]=A309,FarmUnit[3. Superficie de l’unité agricole (ha)*])),"!","-"))</f>
        <v>!</v>
      </c>
      <c r="J309" s="153" t="str">
        <f>IFERROR(CONCATENATE(VLOOKUP(A309,GM_Table,12,FALSE)," ",(VLOOKUP(A309,GM_Table,13,FALSE))),"")</f>
        <v/>
      </c>
    </row>
    <row r="310" spans="1:10" ht="13.5" customHeight="1" x14ac:dyDescent="0.25">
      <c r="A310" s="154" t="s">
        <v>1565</v>
      </c>
      <c r="B310" s="155" t="s">
        <v>1565</v>
      </c>
      <c r="C310" s="156">
        <v>2.59</v>
      </c>
      <c r="D310" s="161">
        <v>6.1929280000000002</v>
      </c>
      <c r="E310" s="161">
        <v>-5.7471709999999998</v>
      </c>
      <c r="F310" s="152" t="b">
        <f>IF(ISBLANK(FarmUnit[[#This Row],[1. Identifiant interne d’exploitation agricole*]]),"",IF(ISERROR(MATCH(FarmUnit[[#This Row],[1. Identifiant interne d’exploitation agricole*]],GroupMember[1. Identifiant interne d’exploitation agricole*],0)),FALSE,TRUE))</f>
        <v>1</v>
      </c>
      <c r="G310" s="157">
        <f t="shared" si="11"/>
        <v>6.1929280000000002</v>
      </c>
      <c r="H310" s="157">
        <f t="shared" si="12"/>
        <v>-5.7471709999999998</v>
      </c>
      <c r="I310" s="158" t="str">
        <f t="array" ref="I310">IF(ISBLANK(C310),"",IF(C310=MAX(IF(FarmUnit[1. Identifiant interne d’exploitation agricole*]=A310,FarmUnit[3. Superficie de l’unité agricole (ha)*])),"!","-"))</f>
        <v>!</v>
      </c>
      <c r="J310" s="153" t="str">
        <f>IFERROR(CONCATENATE(VLOOKUP(A310,GM_Table,12,FALSE)," ",(VLOOKUP(A310,GM_Table,13,FALSE))),"")</f>
        <v/>
      </c>
    </row>
    <row r="311" spans="1:10" ht="13.5" customHeight="1" x14ac:dyDescent="0.25">
      <c r="A311" s="154" t="s">
        <v>1568</v>
      </c>
      <c r="B311" s="155" t="s">
        <v>2313</v>
      </c>
      <c r="C311" s="156">
        <v>0.88</v>
      </c>
      <c r="D311" s="161">
        <v>6.1971610000000004</v>
      </c>
      <c r="E311" s="161">
        <v>-5.7573790000000002</v>
      </c>
      <c r="F311" s="152" t="b">
        <f>IF(ISBLANK(FarmUnit[[#This Row],[1. Identifiant interne d’exploitation agricole*]]),"",IF(ISERROR(MATCH(FarmUnit[[#This Row],[1. Identifiant interne d’exploitation agricole*]],GroupMember[1. Identifiant interne d’exploitation agricole*],0)),FALSE,TRUE))</f>
        <v>1</v>
      </c>
      <c r="G311" s="157">
        <f t="shared" si="11"/>
        <v>6.1971610000000004</v>
      </c>
      <c r="H311" s="157">
        <f t="shared" si="12"/>
        <v>-5.7573790000000002</v>
      </c>
      <c r="I311" s="158" t="str">
        <f t="array" ref="I311">IF(ISBLANK(C311),"",IF(C311=MAX(IF(FarmUnit[1. Identifiant interne d’exploitation agricole*]=A311,FarmUnit[3. Superficie de l’unité agricole (ha)*])),"!","-"))</f>
        <v>-</v>
      </c>
      <c r="J311" s="153" t="str">
        <f>IFERROR(CONCATENATE(VLOOKUP(A311,GM_Table,12,FALSE)," ",(VLOOKUP(A311,GM_Table,13,FALSE))),"")</f>
        <v/>
      </c>
    </row>
    <row r="312" spans="1:10" ht="13.5" customHeight="1" x14ac:dyDescent="0.25">
      <c r="A312" s="154" t="s">
        <v>1568</v>
      </c>
      <c r="B312" s="155" t="s">
        <v>2314</v>
      </c>
      <c r="C312" s="156">
        <v>0.64</v>
      </c>
      <c r="D312" s="161">
        <v>6.2074499999999997</v>
      </c>
      <c r="E312" s="161">
        <v>-5.7613719999999997</v>
      </c>
      <c r="F312" s="152" t="b">
        <f>IF(ISBLANK(FarmUnit[[#This Row],[1. Identifiant interne d’exploitation agricole*]]),"",IF(ISERROR(MATCH(FarmUnit[[#This Row],[1. Identifiant interne d’exploitation agricole*]],GroupMember[1. Identifiant interne d’exploitation agricole*],0)),FALSE,TRUE))</f>
        <v>1</v>
      </c>
      <c r="G312" s="157">
        <f t="shared" si="11"/>
        <v>6.2074499999999997</v>
      </c>
      <c r="H312" s="157">
        <f t="shared" si="12"/>
        <v>-5.7613719999999997</v>
      </c>
      <c r="I312" s="158" t="str">
        <f t="array" ref="I312">IF(ISBLANK(C312),"",IF(C312=MAX(IF(FarmUnit[1. Identifiant interne d’exploitation agricole*]=A312,FarmUnit[3. Superficie de l’unité agricole (ha)*])),"!","-"))</f>
        <v>-</v>
      </c>
      <c r="J312" s="153" t="str">
        <f>IFERROR(CONCATENATE(VLOOKUP(A312,GM_Table,12,FALSE)," ",(VLOOKUP(A312,GM_Table,13,FALSE))),"")</f>
        <v/>
      </c>
    </row>
    <row r="313" spans="1:10" ht="13.5" customHeight="1" x14ac:dyDescent="0.25">
      <c r="A313" s="154" t="s">
        <v>1568</v>
      </c>
      <c r="B313" s="155" t="s">
        <v>2315</v>
      </c>
      <c r="C313" s="156">
        <v>1.1000000000000001</v>
      </c>
      <c r="D313" s="161">
        <v>6.2041709999999997</v>
      </c>
      <c r="E313" s="161">
        <v>-5.7598419999999999</v>
      </c>
      <c r="F313" s="152" t="b">
        <f>IF(ISBLANK(FarmUnit[[#This Row],[1. Identifiant interne d’exploitation agricole*]]),"",IF(ISERROR(MATCH(FarmUnit[[#This Row],[1. Identifiant interne d’exploitation agricole*]],GroupMember[1. Identifiant interne d’exploitation agricole*],0)),FALSE,TRUE))</f>
        <v>1</v>
      </c>
      <c r="G313" s="157">
        <f t="shared" si="11"/>
        <v>6.2041709999999997</v>
      </c>
      <c r="H313" s="157">
        <f t="shared" si="12"/>
        <v>-5.7598419999999999</v>
      </c>
      <c r="I313" s="158" t="str">
        <f t="array" ref="I313">IF(ISBLANK(C313),"",IF(C313=MAX(IF(FarmUnit[1. Identifiant interne d’exploitation agricole*]=A313,FarmUnit[3. Superficie de l’unité agricole (ha)*])),"!","-"))</f>
        <v>!</v>
      </c>
      <c r="J313" s="153" t="str">
        <f>IFERROR(CONCATENATE(VLOOKUP(A313,GM_Table,12,FALSE)," ",(VLOOKUP(A313,GM_Table,13,FALSE))),"")</f>
        <v/>
      </c>
    </row>
    <row r="314" spans="1:10" ht="13.5" customHeight="1" x14ac:dyDescent="0.25">
      <c r="A314" s="154" t="s">
        <v>1572</v>
      </c>
      <c r="B314" s="155" t="s">
        <v>1572</v>
      </c>
      <c r="C314" s="156">
        <v>0.82</v>
      </c>
      <c r="D314" s="161">
        <v>6.2138059999999999</v>
      </c>
      <c r="E314" s="161">
        <v>-5.7682390000000003</v>
      </c>
      <c r="F314" s="152" t="b">
        <f>IF(ISBLANK(FarmUnit[[#This Row],[1. Identifiant interne d’exploitation agricole*]]),"",IF(ISERROR(MATCH(FarmUnit[[#This Row],[1. Identifiant interne d’exploitation agricole*]],GroupMember[1. Identifiant interne d’exploitation agricole*],0)),FALSE,TRUE))</f>
        <v>1</v>
      </c>
      <c r="G314" s="157">
        <f t="shared" si="11"/>
        <v>6.2138059999999999</v>
      </c>
      <c r="H314" s="157">
        <f t="shared" si="12"/>
        <v>-5.7682390000000003</v>
      </c>
      <c r="I314" s="158" t="str">
        <f t="array" ref="I314">IF(ISBLANK(C314),"",IF(C314=MAX(IF(FarmUnit[1. Identifiant interne d’exploitation agricole*]=A314,FarmUnit[3. Superficie de l’unité agricole (ha)*])),"!","-"))</f>
        <v>!</v>
      </c>
      <c r="J314" s="153" t="str">
        <f>IFERROR(CONCATENATE(VLOOKUP(A314,GM_Table,12,FALSE)," ",(VLOOKUP(A314,GM_Table,13,FALSE))),"")</f>
        <v/>
      </c>
    </row>
    <row r="315" spans="1:10" ht="13.5" customHeight="1" x14ac:dyDescent="0.25">
      <c r="A315" s="154" t="s">
        <v>1576</v>
      </c>
      <c r="B315" s="155" t="s">
        <v>1576</v>
      </c>
      <c r="C315" s="156">
        <v>1.39</v>
      </c>
      <c r="D315" s="161">
        <v>6.2027049999999999</v>
      </c>
      <c r="E315" s="161">
        <v>-5.7574449999999997</v>
      </c>
      <c r="F315" s="152" t="b">
        <f>IF(ISBLANK(FarmUnit[[#This Row],[1. Identifiant interne d’exploitation agricole*]]),"",IF(ISERROR(MATCH(FarmUnit[[#This Row],[1. Identifiant interne d’exploitation agricole*]],GroupMember[1. Identifiant interne d’exploitation agricole*],0)),FALSE,TRUE))</f>
        <v>1</v>
      </c>
      <c r="G315" s="157">
        <f t="shared" si="11"/>
        <v>6.2027049999999999</v>
      </c>
      <c r="H315" s="157">
        <f t="shared" si="12"/>
        <v>-5.7574449999999997</v>
      </c>
      <c r="I315" s="158" t="str">
        <f t="array" ref="I315">IF(ISBLANK(C315),"",IF(C315=MAX(IF(FarmUnit[1. Identifiant interne d’exploitation agricole*]=A315,FarmUnit[3. Superficie de l’unité agricole (ha)*])),"!","-"))</f>
        <v>!</v>
      </c>
      <c r="J315" s="153" t="str">
        <f>IFERROR(CONCATENATE(VLOOKUP(A315,GM_Table,12,FALSE)," ",(VLOOKUP(A315,GM_Table,13,FALSE))),"")</f>
        <v/>
      </c>
    </row>
    <row r="316" spans="1:10" ht="13.5" customHeight="1" x14ac:dyDescent="0.25">
      <c r="A316" s="154" t="s">
        <v>1580</v>
      </c>
      <c r="B316" s="155" t="s">
        <v>1580</v>
      </c>
      <c r="C316" s="156">
        <v>4.29</v>
      </c>
      <c r="D316" s="161">
        <v>6.2304329999999997</v>
      </c>
      <c r="E316" s="161">
        <v>-5.7571320000000004</v>
      </c>
      <c r="F316" s="152" t="b">
        <f>IF(ISBLANK(FarmUnit[[#This Row],[1. Identifiant interne d’exploitation agricole*]]),"",IF(ISERROR(MATCH(FarmUnit[[#This Row],[1. Identifiant interne d’exploitation agricole*]],GroupMember[1. Identifiant interne d’exploitation agricole*],0)),FALSE,TRUE))</f>
        <v>1</v>
      </c>
      <c r="G316" s="157">
        <f t="shared" si="11"/>
        <v>6.2304329999999997</v>
      </c>
      <c r="H316" s="157">
        <f t="shared" si="12"/>
        <v>-5.7571320000000004</v>
      </c>
      <c r="I316" s="158" t="str">
        <f t="array" ref="I316">IF(ISBLANK(C316),"",IF(C316=MAX(IF(FarmUnit[1. Identifiant interne d’exploitation agricole*]=A316,FarmUnit[3. Superficie de l’unité agricole (ha)*])),"!","-"))</f>
        <v>!</v>
      </c>
      <c r="J316" s="153" t="str">
        <f>IFERROR(CONCATENATE(VLOOKUP(A316,GM_Table,12,FALSE)," ",(VLOOKUP(A316,GM_Table,13,FALSE))),"")</f>
        <v/>
      </c>
    </row>
    <row r="317" spans="1:10" ht="13.5" customHeight="1" x14ac:dyDescent="0.25">
      <c r="A317" s="154" t="s">
        <v>1583</v>
      </c>
      <c r="B317" s="155" t="s">
        <v>1583</v>
      </c>
      <c r="C317" s="156">
        <v>1.55</v>
      </c>
      <c r="D317" s="161">
        <v>6.199611</v>
      </c>
      <c r="E317" s="161">
        <v>-5.7491450000000004</v>
      </c>
      <c r="F317" s="152" t="b">
        <f>IF(ISBLANK(FarmUnit[[#This Row],[1. Identifiant interne d’exploitation agricole*]]),"",IF(ISERROR(MATCH(FarmUnit[[#This Row],[1. Identifiant interne d’exploitation agricole*]],GroupMember[1. Identifiant interne d’exploitation agricole*],0)),FALSE,TRUE))</f>
        <v>1</v>
      </c>
      <c r="G317" s="157">
        <f t="shared" si="11"/>
        <v>6.199611</v>
      </c>
      <c r="H317" s="157">
        <f t="shared" si="12"/>
        <v>-5.7491450000000004</v>
      </c>
      <c r="I317" s="158" t="str">
        <f t="array" ref="I317">IF(ISBLANK(C317),"",IF(C317=MAX(IF(FarmUnit[1. Identifiant interne d’exploitation agricole*]=A317,FarmUnit[3. Superficie de l’unité agricole (ha)*])),"!","-"))</f>
        <v>!</v>
      </c>
      <c r="J317" s="153" t="str">
        <f>IFERROR(CONCATENATE(VLOOKUP(A317,GM_Table,12,FALSE)," ",(VLOOKUP(A317,GM_Table,13,FALSE))),"")</f>
        <v/>
      </c>
    </row>
    <row r="318" spans="1:10" ht="13.5" customHeight="1" x14ac:dyDescent="0.25">
      <c r="A318" s="154" t="s">
        <v>1587</v>
      </c>
      <c r="B318" s="155" t="s">
        <v>2316</v>
      </c>
      <c r="C318" s="156">
        <v>1.82</v>
      </c>
      <c r="D318" s="161">
        <v>6.2250059999999996</v>
      </c>
      <c r="E318" s="161">
        <v>-5.7569100000000004</v>
      </c>
      <c r="F318" s="152" t="b">
        <f>IF(ISBLANK(FarmUnit[[#This Row],[1. Identifiant interne d’exploitation agricole*]]),"",IF(ISERROR(MATCH(FarmUnit[[#This Row],[1. Identifiant interne d’exploitation agricole*]],GroupMember[1. Identifiant interne d’exploitation agricole*],0)),FALSE,TRUE))</f>
        <v>1</v>
      </c>
      <c r="G318" s="157">
        <f t="shared" si="11"/>
        <v>6.2250059999999996</v>
      </c>
      <c r="H318" s="157">
        <f t="shared" si="12"/>
        <v>-5.7569100000000004</v>
      </c>
      <c r="I318" s="158" t="str">
        <f t="array" ref="I318">IF(ISBLANK(C318),"",IF(C318=MAX(IF(FarmUnit[1. Identifiant interne d’exploitation agricole*]=A318,FarmUnit[3. Superficie de l’unité agricole (ha)*])),"!","-"))</f>
        <v>-</v>
      </c>
      <c r="J318" s="153" t="str">
        <f>IFERROR(CONCATENATE(VLOOKUP(A318,GM_Table,12,FALSE)," ",(VLOOKUP(A318,GM_Table,13,FALSE))),"")</f>
        <v/>
      </c>
    </row>
    <row r="319" spans="1:10" ht="13.5" customHeight="1" x14ac:dyDescent="0.25">
      <c r="A319" s="154" t="s">
        <v>1587</v>
      </c>
      <c r="B319" s="155" t="s">
        <v>2317</v>
      </c>
      <c r="C319" s="156">
        <v>3.86</v>
      </c>
      <c r="D319" s="161">
        <v>6.2282669999999998</v>
      </c>
      <c r="E319" s="161">
        <v>-5.7567069999999996</v>
      </c>
      <c r="F319" s="152" t="b">
        <f>IF(ISBLANK(FarmUnit[[#This Row],[1. Identifiant interne d’exploitation agricole*]]),"",IF(ISERROR(MATCH(FarmUnit[[#This Row],[1. Identifiant interne d’exploitation agricole*]],GroupMember[1. Identifiant interne d’exploitation agricole*],0)),FALSE,TRUE))</f>
        <v>1</v>
      </c>
      <c r="G319" s="157">
        <f t="shared" si="11"/>
        <v>6.2282669999999998</v>
      </c>
      <c r="H319" s="157">
        <f t="shared" si="12"/>
        <v>-5.7567069999999996</v>
      </c>
      <c r="I319" s="158" t="str">
        <f t="array" ref="I319">IF(ISBLANK(C319),"",IF(C319=MAX(IF(FarmUnit[1. Identifiant interne d’exploitation agricole*]=A319,FarmUnit[3. Superficie de l’unité agricole (ha)*])),"!","-"))</f>
        <v>!</v>
      </c>
      <c r="J319" s="153" t="str">
        <f>IFERROR(CONCATENATE(VLOOKUP(A319,GM_Table,12,FALSE)," ",(VLOOKUP(A319,GM_Table,13,FALSE))),"")</f>
        <v/>
      </c>
    </row>
    <row r="320" spans="1:10" ht="13.5" customHeight="1" x14ac:dyDescent="0.25">
      <c r="A320" s="154" t="s">
        <v>1590</v>
      </c>
      <c r="B320" s="155" t="s">
        <v>1590</v>
      </c>
      <c r="C320" s="156">
        <v>3.54</v>
      </c>
      <c r="D320" s="161">
        <v>6.1875609999999996</v>
      </c>
      <c r="E320" s="161">
        <v>-5.7519179999999999</v>
      </c>
      <c r="F320" s="152" t="b">
        <f>IF(ISBLANK(FarmUnit[[#This Row],[1. Identifiant interne d’exploitation agricole*]]),"",IF(ISERROR(MATCH(FarmUnit[[#This Row],[1. Identifiant interne d’exploitation agricole*]],GroupMember[1. Identifiant interne d’exploitation agricole*],0)),FALSE,TRUE))</f>
        <v>1</v>
      </c>
      <c r="G320" s="157">
        <f t="shared" si="11"/>
        <v>6.1875609999999996</v>
      </c>
      <c r="H320" s="157">
        <f t="shared" si="12"/>
        <v>-5.7519179999999999</v>
      </c>
      <c r="I320" s="158" t="str">
        <f t="array" ref="I320">IF(ISBLANK(C320),"",IF(C320=MAX(IF(FarmUnit[1. Identifiant interne d’exploitation agricole*]=A320,FarmUnit[3. Superficie de l’unité agricole (ha)*])),"!","-"))</f>
        <v>!</v>
      </c>
      <c r="J320" s="153" t="str">
        <f>IFERROR(CONCATENATE(VLOOKUP(A320,GM_Table,12,FALSE)," ",(VLOOKUP(A320,GM_Table,13,FALSE))),"")</f>
        <v/>
      </c>
    </row>
    <row r="321" spans="1:10" ht="13.5" customHeight="1" x14ac:dyDescent="0.25">
      <c r="A321" s="154" t="s">
        <v>1594</v>
      </c>
      <c r="B321" s="155" t="s">
        <v>2318</v>
      </c>
      <c r="C321" s="156">
        <v>0.21</v>
      </c>
      <c r="D321" s="161">
        <v>6.1795749999999998</v>
      </c>
      <c r="E321" s="161">
        <v>-5.7596309999999997</v>
      </c>
      <c r="F321" s="152" t="b">
        <f>IF(ISBLANK(FarmUnit[[#This Row],[1. Identifiant interne d’exploitation agricole*]]),"",IF(ISERROR(MATCH(FarmUnit[[#This Row],[1. Identifiant interne d’exploitation agricole*]],GroupMember[1. Identifiant interne d’exploitation agricole*],0)),FALSE,TRUE))</f>
        <v>1</v>
      </c>
      <c r="G321" s="157">
        <f t="shared" si="11"/>
        <v>6.1795749999999998</v>
      </c>
      <c r="H321" s="157">
        <f t="shared" si="12"/>
        <v>-5.7596309999999997</v>
      </c>
      <c r="I321" s="158" t="str">
        <f t="array" ref="I321">IF(ISBLANK(C321),"",IF(C321=MAX(IF(FarmUnit[1. Identifiant interne d’exploitation agricole*]=A321,FarmUnit[3. Superficie de l’unité agricole (ha)*])),"!","-"))</f>
        <v>-</v>
      </c>
      <c r="J321" s="153" t="str">
        <f>IFERROR(CONCATENATE(VLOOKUP(A321,GM_Table,12,FALSE)," ",(VLOOKUP(A321,GM_Table,13,FALSE))),"")</f>
        <v/>
      </c>
    </row>
    <row r="322" spans="1:10" ht="13.5" customHeight="1" x14ac:dyDescent="0.25">
      <c r="A322" s="154" t="s">
        <v>1594</v>
      </c>
      <c r="B322" s="155" t="s">
        <v>2319</v>
      </c>
      <c r="C322" s="156">
        <v>1.1200000000000001</v>
      </c>
      <c r="D322" s="161">
        <v>6.178693</v>
      </c>
      <c r="E322" s="161">
        <v>-5.758972</v>
      </c>
      <c r="F322" s="152" t="b">
        <f>IF(ISBLANK(FarmUnit[[#This Row],[1. Identifiant interne d’exploitation agricole*]]),"",IF(ISERROR(MATCH(FarmUnit[[#This Row],[1. Identifiant interne d’exploitation agricole*]],GroupMember[1. Identifiant interne d’exploitation agricole*],0)),FALSE,TRUE))</f>
        <v>1</v>
      </c>
      <c r="G322" s="157">
        <f t="shared" si="11"/>
        <v>6.178693</v>
      </c>
      <c r="H322" s="157">
        <f t="shared" si="12"/>
        <v>-5.758972</v>
      </c>
      <c r="I322" s="158" t="str">
        <f t="array" ref="I322">IF(ISBLANK(C322),"",IF(C322=MAX(IF(FarmUnit[1. Identifiant interne d’exploitation agricole*]=A322,FarmUnit[3. Superficie de l’unité agricole (ha)*])),"!","-"))</f>
        <v>!</v>
      </c>
      <c r="J322" s="153" t="str">
        <f>IFERROR(CONCATENATE(VLOOKUP(A322,GM_Table,12,FALSE)," ",(VLOOKUP(A322,GM_Table,13,FALSE))),"")</f>
        <v/>
      </c>
    </row>
    <row r="323" spans="1:10" ht="13.5" customHeight="1" x14ac:dyDescent="0.25">
      <c r="A323" s="154" t="s">
        <v>1595</v>
      </c>
      <c r="B323" s="155" t="s">
        <v>1595</v>
      </c>
      <c r="C323" s="156">
        <v>1.41</v>
      </c>
      <c r="D323" s="161">
        <v>6.1962489999999999</v>
      </c>
      <c r="E323" s="161">
        <v>-5.7460610000000001</v>
      </c>
      <c r="F323" s="152" t="b">
        <f>IF(ISBLANK(FarmUnit[[#This Row],[1. Identifiant interne d’exploitation agricole*]]),"",IF(ISERROR(MATCH(FarmUnit[[#This Row],[1. Identifiant interne d’exploitation agricole*]],GroupMember[1. Identifiant interne d’exploitation agricole*],0)),FALSE,TRUE))</f>
        <v>1</v>
      </c>
      <c r="G323" s="157">
        <f t="shared" si="11"/>
        <v>6.1962489999999999</v>
      </c>
      <c r="H323" s="157">
        <f t="shared" si="12"/>
        <v>-5.7460610000000001</v>
      </c>
      <c r="I323" s="158" t="str">
        <f t="array" ref="I323">IF(ISBLANK(C323),"",IF(C323=MAX(IF(FarmUnit[1. Identifiant interne d’exploitation agricole*]=A323,FarmUnit[3. Superficie de l’unité agricole (ha)*])),"!","-"))</f>
        <v>!</v>
      </c>
      <c r="J323" s="153" t="str">
        <f>IFERROR(CONCATENATE(VLOOKUP(A323,GM_Table,12,FALSE)," ",(VLOOKUP(A323,GM_Table,13,FALSE))),"")</f>
        <v/>
      </c>
    </row>
    <row r="324" spans="1:10" ht="13.5" customHeight="1" x14ac:dyDescent="0.25">
      <c r="A324" s="154" t="s">
        <v>1597</v>
      </c>
      <c r="B324" s="155" t="s">
        <v>1597</v>
      </c>
      <c r="C324" s="156">
        <v>2.0790000000000002</v>
      </c>
      <c r="D324" s="161">
        <v>6.2078790000000001</v>
      </c>
      <c r="E324" s="161">
        <v>-5.7654100000000001</v>
      </c>
      <c r="F324" s="152" t="b">
        <f>IF(ISBLANK(FarmUnit[[#This Row],[1. Identifiant interne d’exploitation agricole*]]),"",IF(ISERROR(MATCH(FarmUnit[[#This Row],[1. Identifiant interne d’exploitation agricole*]],GroupMember[1. Identifiant interne d’exploitation agricole*],0)),FALSE,TRUE))</f>
        <v>1</v>
      </c>
      <c r="G324" s="157">
        <f t="shared" si="11"/>
        <v>6.2078790000000001</v>
      </c>
      <c r="H324" s="157">
        <f t="shared" si="12"/>
        <v>-5.7654100000000001</v>
      </c>
      <c r="I324" s="158" t="str">
        <f t="array" ref="I324">IF(ISBLANK(C324),"",IF(C324=MAX(IF(FarmUnit[1. Identifiant interne d’exploitation agricole*]=A324,FarmUnit[3. Superficie de l’unité agricole (ha)*])),"!","-"))</f>
        <v>!</v>
      </c>
      <c r="J324" s="153" t="str">
        <f>IFERROR(CONCATENATE(VLOOKUP(A324,GM_Table,12,FALSE)," ",(VLOOKUP(A324,GM_Table,13,FALSE))),"")</f>
        <v/>
      </c>
    </row>
    <row r="325" spans="1:10" ht="13.5" customHeight="1" x14ac:dyDescent="0.25">
      <c r="A325" s="154" t="s">
        <v>1599</v>
      </c>
      <c r="B325" s="155" t="s">
        <v>1599</v>
      </c>
      <c r="C325" s="156">
        <v>1.55</v>
      </c>
      <c r="D325" s="161">
        <v>6.2169470000000002</v>
      </c>
      <c r="E325" s="161">
        <v>-5.7622809999999998</v>
      </c>
      <c r="F325" s="152" t="b">
        <f>IF(ISBLANK(FarmUnit[[#This Row],[1. Identifiant interne d’exploitation agricole*]]),"",IF(ISERROR(MATCH(FarmUnit[[#This Row],[1. Identifiant interne d’exploitation agricole*]],GroupMember[1. Identifiant interne d’exploitation agricole*],0)),FALSE,TRUE))</f>
        <v>1</v>
      </c>
      <c r="G325" s="157">
        <f t="shared" si="11"/>
        <v>6.2169470000000002</v>
      </c>
      <c r="H325" s="157">
        <f t="shared" si="12"/>
        <v>-5.7622809999999998</v>
      </c>
      <c r="I325" s="158" t="str">
        <f t="array" ref="I325">IF(ISBLANK(C325),"",IF(C325=MAX(IF(FarmUnit[1. Identifiant interne d’exploitation agricole*]=A325,FarmUnit[3. Superficie de l’unité agricole (ha)*])),"!","-"))</f>
        <v>!</v>
      </c>
      <c r="J325" s="153" t="str">
        <f>IFERROR(CONCATENATE(VLOOKUP(A325,GM_Table,12,FALSE)," ",(VLOOKUP(A325,GM_Table,13,FALSE))),"")</f>
        <v/>
      </c>
    </row>
    <row r="326" spans="1:10" ht="13.5" customHeight="1" x14ac:dyDescent="0.25">
      <c r="A326" s="154" t="s">
        <v>1601</v>
      </c>
      <c r="B326" s="155" t="s">
        <v>1601</v>
      </c>
      <c r="C326" s="156">
        <v>3.58</v>
      </c>
      <c r="D326" s="161">
        <v>6.1725009999999996</v>
      </c>
      <c r="E326" s="161">
        <v>-5.7547560000000004</v>
      </c>
      <c r="F326" s="152" t="b">
        <f>IF(ISBLANK(FarmUnit[[#This Row],[1. Identifiant interne d’exploitation agricole*]]),"",IF(ISERROR(MATCH(FarmUnit[[#This Row],[1. Identifiant interne d’exploitation agricole*]],GroupMember[1. Identifiant interne d’exploitation agricole*],0)),FALSE,TRUE))</f>
        <v>1</v>
      </c>
      <c r="G326" s="157">
        <f t="shared" si="11"/>
        <v>6.1725009999999996</v>
      </c>
      <c r="H326" s="157">
        <f t="shared" si="12"/>
        <v>-5.7547560000000004</v>
      </c>
      <c r="I326" s="158" t="str">
        <f t="array" ref="I326">IF(ISBLANK(C326),"",IF(C326=MAX(IF(FarmUnit[1. Identifiant interne d’exploitation agricole*]=A326,FarmUnit[3. Superficie de l’unité agricole (ha)*])),"!","-"))</f>
        <v>!</v>
      </c>
      <c r="J326" s="153" t="str">
        <f>IFERROR(CONCATENATE(VLOOKUP(A326,GM_Table,12,FALSE)," ",(VLOOKUP(A326,GM_Table,13,FALSE))),"")</f>
        <v/>
      </c>
    </row>
    <row r="327" spans="1:10" ht="13.5" customHeight="1" x14ac:dyDescent="0.25">
      <c r="A327" s="154" t="s">
        <v>1603</v>
      </c>
      <c r="B327" s="155" t="s">
        <v>1603</v>
      </c>
      <c r="C327" s="156">
        <v>2.1800000000000002</v>
      </c>
      <c r="D327" s="161">
        <v>6.1922249999999996</v>
      </c>
      <c r="E327" s="161">
        <v>-5.7506409999999999</v>
      </c>
      <c r="F327" s="152" t="b">
        <f>IF(ISBLANK(FarmUnit[[#This Row],[1. Identifiant interne d’exploitation agricole*]]),"",IF(ISERROR(MATCH(FarmUnit[[#This Row],[1. Identifiant interne d’exploitation agricole*]],GroupMember[1. Identifiant interne d’exploitation agricole*],0)),FALSE,TRUE))</f>
        <v>1</v>
      </c>
      <c r="G327" s="157">
        <f t="shared" si="11"/>
        <v>6.1922249999999996</v>
      </c>
      <c r="H327" s="157">
        <f t="shared" si="12"/>
        <v>-5.7506409999999999</v>
      </c>
      <c r="I327" s="158" t="str">
        <f t="array" ref="I327">IF(ISBLANK(C327),"",IF(C327=MAX(IF(FarmUnit[1. Identifiant interne d’exploitation agricole*]=A327,FarmUnit[3. Superficie de l’unité agricole (ha)*])),"!","-"))</f>
        <v>!</v>
      </c>
      <c r="J327" s="153" t="str">
        <f>IFERROR(CONCATENATE(VLOOKUP(A327,GM_Table,12,FALSE)," ",(VLOOKUP(A327,GM_Table,13,FALSE))),"")</f>
        <v/>
      </c>
    </row>
    <row r="328" spans="1:10" ht="13.5" customHeight="1" x14ac:dyDescent="0.25">
      <c r="A328" s="154" t="s">
        <v>1605</v>
      </c>
      <c r="B328" s="155" t="s">
        <v>1605</v>
      </c>
      <c r="C328" s="156">
        <v>1.59</v>
      </c>
      <c r="D328" s="161">
        <v>6.1718149999999996</v>
      </c>
      <c r="E328" s="161">
        <v>-5.7450080000000003</v>
      </c>
      <c r="F328" s="152" t="b">
        <f>IF(ISBLANK(FarmUnit[[#This Row],[1. Identifiant interne d’exploitation agricole*]]),"",IF(ISERROR(MATCH(FarmUnit[[#This Row],[1. Identifiant interne d’exploitation agricole*]],GroupMember[1. Identifiant interne d’exploitation agricole*],0)),FALSE,TRUE))</f>
        <v>1</v>
      </c>
      <c r="G328" s="157">
        <f t="shared" si="11"/>
        <v>6.1718149999999996</v>
      </c>
      <c r="H328" s="157">
        <f t="shared" si="12"/>
        <v>-5.7450080000000003</v>
      </c>
      <c r="I328" s="158" t="str">
        <f t="array" ref="I328">IF(ISBLANK(C328),"",IF(C328=MAX(IF(FarmUnit[1. Identifiant interne d’exploitation agricole*]=A328,FarmUnit[3. Superficie de l’unité agricole (ha)*])),"!","-"))</f>
        <v>!</v>
      </c>
      <c r="J328" s="153" t="str">
        <f>IFERROR(CONCATENATE(VLOOKUP(A328,GM_Table,12,FALSE)," ",(VLOOKUP(A328,GM_Table,13,FALSE))),"")</f>
        <v/>
      </c>
    </row>
    <row r="329" spans="1:10" ht="13.5" customHeight="1" x14ac:dyDescent="0.25">
      <c r="A329" s="154" t="s">
        <v>1608</v>
      </c>
      <c r="B329" s="155" t="s">
        <v>1608</v>
      </c>
      <c r="C329" s="156">
        <v>1.98</v>
      </c>
      <c r="D329" s="161">
        <v>6.1714159999999998</v>
      </c>
      <c r="E329" s="161">
        <v>-5.744135</v>
      </c>
      <c r="F329" s="152" t="b">
        <f>IF(ISBLANK(FarmUnit[[#This Row],[1. Identifiant interne d’exploitation agricole*]]),"",IF(ISERROR(MATCH(FarmUnit[[#This Row],[1. Identifiant interne d’exploitation agricole*]],GroupMember[1. Identifiant interne d’exploitation agricole*],0)),FALSE,TRUE))</f>
        <v>1</v>
      </c>
      <c r="G329" s="157">
        <f t="shared" si="11"/>
        <v>6.1714159999999998</v>
      </c>
      <c r="H329" s="157">
        <f t="shared" si="12"/>
        <v>-5.744135</v>
      </c>
      <c r="I329" s="158" t="str">
        <f t="array" ref="I329">IF(ISBLANK(C329),"",IF(C329=MAX(IF(FarmUnit[1. Identifiant interne d’exploitation agricole*]=A329,FarmUnit[3. Superficie de l’unité agricole (ha)*])),"!","-"))</f>
        <v>!</v>
      </c>
      <c r="J329" s="153" t="str">
        <f>IFERROR(CONCATENATE(VLOOKUP(A329,GM_Table,12,FALSE)," ",(VLOOKUP(A329,GM_Table,13,FALSE))),"")</f>
        <v/>
      </c>
    </row>
    <row r="330" spans="1:10" ht="13.5" customHeight="1" x14ac:dyDescent="0.25">
      <c r="A330" s="154" t="s">
        <v>1610</v>
      </c>
      <c r="B330" s="155" t="s">
        <v>2320</v>
      </c>
      <c r="C330" s="156">
        <v>1.39</v>
      </c>
      <c r="D330" s="161">
        <v>6.1815150000000001</v>
      </c>
      <c r="E330" s="161">
        <v>-5.7453779999999997</v>
      </c>
      <c r="F330" s="152" t="b">
        <f>IF(ISBLANK(FarmUnit[[#This Row],[1. Identifiant interne d’exploitation agricole*]]),"",IF(ISERROR(MATCH(FarmUnit[[#This Row],[1. Identifiant interne d’exploitation agricole*]],GroupMember[1. Identifiant interne d’exploitation agricole*],0)),FALSE,TRUE))</f>
        <v>1</v>
      </c>
      <c r="G330" s="157">
        <f t="shared" si="11"/>
        <v>6.1815150000000001</v>
      </c>
      <c r="H330" s="157">
        <f t="shared" si="12"/>
        <v>-5.7453779999999997</v>
      </c>
      <c r="I330" s="158" t="str">
        <f t="array" ref="I330">IF(ISBLANK(C330),"",IF(C330=MAX(IF(FarmUnit[1. Identifiant interne d’exploitation agricole*]=A330,FarmUnit[3. Superficie de l’unité agricole (ha)*])),"!","-"))</f>
        <v>-</v>
      </c>
      <c r="J330" s="153" t="str">
        <f>IFERROR(CONCATENATE(VLOOKUP(A330,GM_Table,12,FALSE)," ",(VLOOKUP(A330,GM_Table,13,FALSE))),"")</f>
        <v/>
      </c>
    </row>
    <row r="331" spans="1:10" ht="13.5" customHeight="1" x14ac:dyDescent="0.25">
      <c r="A331" s="154" t="s">
        <v>1610</v>
      </c>
      <c r="B331" s="155" t="s">
        <v>2321</v>
      </c>
      <c r="C331" s="156">
        <v>3.74</v>
      </c>
      <c r="D331" s="161">
        <v>6.1821700000000002</v>
      </c>
      <c r="E331" s="161">
        <v>-5.746791</v>
      </c>
      <c r="F331" s="152" t="b">
        <f>IF(ISBLANK(FarmUnit[[#This Row],[1. Identifiant interne d’exploitation agricole*]]),"",IF(ISERROR(MATCH(FarmUnit[[#This Row],[1. Identifiant interne d’exploitation agricole*]],GroupMember[1. Identifiant interne d’exploitation agricole*],0)),FALSE,TRUE))</f>
        <v>1</v>
      </c>
      <c r="G331" s="157">
        <f t="shared" si="11"/>
        <v>6.1821700000000002</v>
      </c>
      <c r="H331" s="157">
        <f t="shared" si="12"/>
        <v>-5.746791</v>
      </c>
      <c r="I331" s="158" t="str">
        <f t="array" ref="I331">IF(ISBLANK(C331),"",IF(C331=MAX(IF(FarmUnit[1. Identifiant interne d’exploitation agricole*]=A331,FarmUnit[3. Superficie de l’unité agricole (ha)*])),"!","-"))</f>
        <v>!</v>
      </c>
      <c r="J331" s="153" t="str">
        <f>IFERROR(CONCATENATE(VLOOKUP(A331,GM_Table,12,FALSE)," ",(VLOOKUP(A331,GM_Table,13,FALSE))),"")</f>
        <v/>
      </c>
    </row>
    <row r="332" spans="1:10" ht="13.5" customHeight="1" x14ac:dyDescent="0.25">
      <c r="A332" s="154" t="s">
        <v>1612</v>
      </c>
      <c r="B332" s="155" t="s">
        <v>1612</v>
      </c>
      <c r="C332" s="156">
        <v>1.35</v>
      </c>
      <c r="D332" s="161">
        <v>6.201333</v>
      </c>
      <c r="E332" s="161">
        <v>-5.7626340000000003</v>
      </c>
      <c r="F332" s="152" t="b">
        <f>IF(ISBLANK(FarmUnit[[#This Row],[1. Identifiant interne d’exploitation agricole*]]),"",IF(ISERROR(MATCH(FarmUnit[[#This Row],[1. Identifiant interne d’exploitation agricole*]],GroupMember[1. Identifiant interne d’exploitation agricole*],0)),FALSE,TRUE))</f>
        <v>1</v>
      </c>
      <c r="G332" s="157">
        <f t="shared" si="11"/>
        <v>6.201333</v>
      </c>
      <c r="H332" s="157">
        <f t="shared" si="12"/>
        <v>-5.7626340000000003</v>
      </c>
      <c r="I332" s="158" t="str">
        <f t="array" ref="I332">IF(ISBLANK(C332),"",IF(C332=MAX(IF(FarmUnit[1. Identifiant interne d’exploitation agricole*]=A332,FarmUnit[3. Superficie de l’unité agricole (ha)*])),"!","-"))</f>
        <v>!</v>
      </c>
      <c r="J332" s="153" t="str">
        <f>IFERROR(CONCATENATE(VLOOKUP(A332,GM_Table,12,FALSE)," ",(VLOOKUP(A332,GM_Table,13,FALSE))),"")</f>
        <v/>
      </c>
    </row>
    <row r="333" spans="1:10" ht="13.5" customHeight="1" x14ac:dyDescent="0.25">
      <c r="A333" s="154" t="s">
        <v>1614</v>
      </c>
      <c r="B333" s="155" t="s">
        <v>1614</v>
      </c>
      <c r="C333" s="156">
        <v>1.85</v>
      </c>
      <c r="D333" s="161">
        <v>6.1752919999999998</v>
      </c>
      <c r="E333" s="161">
        <v>-5.7574810000000003</v>
      </c>
      <c r="F333" s="152" t="b">
        <f>IF(ISBLANK(FarmUnit[[#This Row],[1. Identifiant interne d’exploitation agricole*]]),"",IF(ISERROR(MATCH(FarmUnit[[#This Row],[1. Identifiant interne d’exploitation agricole*]],GroupMember[1. Identifiant interne d’exploitation agricole*],0)),FALSE,TRUE))</f>
        <v>1</v>
      </c>
      <c r="G333" s="157">
        <f t="shared" si="11"/>
        <v>6.1752919999999998</v>
      </c>
      <c r="H333" s="157">
        <f t="shared" si="12"/>
        <v>-5.7574810000000003</v>
      </c>
      <c r="I333" s="158" t="str">
        <f t="array" ref="I333">IF(ISBLANK(C333),"",IF(C333=MAX(IF(FarmUnit[1. Identifiant interne d’exploitation agricole*]=A333,FarmUnit[3. Superficie de l’unité agricole (ha)*])),"!","-"))</f>
        <v>!</v>
      </c>
      <c r="J333" s="153" t="str">
        <f>IFERROR(CONCATENATE(VLOOKUP(A333,GM_Table,12,FALSE)," ",(VLOOKUP(A333,GM_Table,13,FALSE))),"")</f>
        <v/>
      </c>
    </row>
    <row r="334" spans="1:10" ht="13.5" customHeight="1" x14ac:dyDescent="0.25">
      <c r="A334" s="154" t="s">
        <v>1617</v>
      </c>
      <c r="B334" s="155" t="s">
        <v>1617</v>
      </c>
      <c r="C334" s="156">
        <v>2.73</v>
      </c>
      <c r="D334" s="161">
        <v>6.1520239999999999</v>
      </c>
      <c r="E334" s="161">
        <v>-5.8129140000000001</v>
      </c>
      <c r="F334" s="152" t="b">
        <f>IF(ISBLANK(FarmUnit[[#This Row],[1. Identifiant interne d’exploitation agricole*]]),"",IF(ISERROR(MATCH(FarmUnit[[#This Row],[1. Identifiant interne d’exploitation agricole*]],GroupMember[1. Identifiant interne d’exploitation agricole*],0)),FALSE,TRUE))</f>
        <v>1</v>
      </c>
      <c r="G334" s="157">
        <f t="shared" si="11"/>
        <v>6.1520239999999999</v>
      </c>
      <c r="H334" s="157">
        <f t="shared" si="12"/>
        <v>-5.8129140000000001</v>
      </c>
      <c r="I334" s="158" t="str">
        <f t="array" ref="I334">IF(ISBLANK(C334),"",IF(C334=MAX(IF(FarmUnit[1. Identifiant interne d’exploitation agricole*]=A334,FarmUnit[3. Superficie de l’unité agricole (ha)*])),"!","-"))</f>
        <v>!</v>
      </c>
      <c r="J334" s="153" t="str">
        <f>IFERROR(CONCATENATE(VLOOKUP(A334,GM_Table,12,FALSE)," ",(VLOOKUP(A334,GM_Table,13,FALSE))),"")</f>
        <v/>
      </c>
    </row>
    <row r="335" spans="1:10" ht="13.5" customHeight="1" x14ac:dyDescent="0.25">
      <c r="A335" s="154" t="s">
        <v>1619</v>
      </c>
      <c r="B335" s="155" t="s">
        <v>1619</v>
      </c>
      <c r="C335" s="156">
        <v>0.69</v>
      </c>
      <c r="D335" s="161">
        <v>6.1852470000000004</v>
      </c>
      <c r="E335" s="161">
        <v>-5.7513259999999997</v>
      </c>
      <c r="F335" s="152" t="b">
        <f>IF(ISBLANK(FarmUnit[[#This Row],[1. Identifiant interne d’exploitation agricole*]]),"",IF(ISERROR(MATCH(FarmUnit[[#This Row],[1. Identifiant interne d’exploitation agricole*]],GroupMember[1. Identifiant interne d’exploitation agricole*],0)),FALSE,TRUE))</f>
        <v>1</v>
      </c>
      <c r="G335" s="157">
        <f t="shared" si="11"/>
        <v>6.1852470000000004</v>
      </c>
      <c r="H335" s="157">
        <f t="shared" si="12"/>
        <v>-5.7513259999999997</v>
      </c>
      <c r="I335" s="158" t="str">
        <f t="array" ref="I335">IF(ISBLANK(C335),"",IF(C335=MAX(IF(FarmUnit[1. Identifiant interne d’exploitation agricole*]=A335,FarmUnit[3. Superficie de l’unité agricole (ha)*])),"!","-"))</f>
        <v>!</v>
      </c>
      <c r="J335" s="153" t="str">
        <f>IFERROR(CONCATENATE(VLOOKUP(A335,GM_Table,12,FALSE)," ",(VLOOKUP(A335,GM_Table,13,FALSE))),"")</f>
        <v/>
      </c>
    </row>
    <row r="336" spans="1:10" ht="13.5" customHeight="1" x14ac:dyDescent="0.25">
      <c r="A336" s="154" t="s">
        <v>1621</v>
      </c>
      <c r="B336" s="155" t="s">
        <v>2322</v>
      </c>
      <c r="C336" s="156">
        <v>1.63</v>
      </c>
      <c r="D336" s="161">
        <v>6.166938</v>
      </c>
      <c r="E336" s="161">
        <v>-5.743398</v>
      </c>
      <c r="F336" s="152" t="b">
        <f>IF(ISBLANK(FarmUnit[[#This Row],[1. Identifiant interne d’exploitation agricole*]]),"",IF(ISERROR(MATCH(FarmUnit[[#This Row],[1. Identifiant interne d’exploitation agricole*]],GroupMember[1. Identifiant interne d’exploitation agricole*],0)),FALSE,TRUE))</f>
        <v>1</v>
      </c>
      <c r="G336" s="157">
        <f t="shared" si="11"/>
        <v>6.166938</v>
      </c>
      <c r="H336" s="157">
        <f t="shared" si="12"/>
        <v>-5.743398</v>
      </c>
      <c r="I336" s="158" t="str">
        <f t="array" ref="I336">IF(ISBLANK(C336),"",IF(C336=MAX(IF(FarmUnit[1. Identifiant interne d’exploitation agricole*]=A336,FarmUnit[3. Superficie de l’unité agricole (ha)*])),"!","-"))</f>
        <v>-</v>
      </c>
      <c r="J336" s="153" t="str">
        <f>IFERROR(CONCATENATE(VLOOKUP(A336,GM_Table,12,FALSE)," ",(VLOOKUP(A336,GM_Table,13,FALSE))),"")</f>
        <v/>
      </c>
    </row>
    <row r="337" spans="1:10" ht="13.5" customHeight="1" x14ac:dyDescent="0.25">
      <c r="A337" s="154" t="s">
        <v>1621</v>
      </c>
      <c r="B337" s="155" t="s">
        <v>2323</v>
      </c>
      <c r="C337" s="156">
        <v>2.52</v>
      </c>
      <c r="D337" s="161">
        <v>6.1969510000000003</v>
      </c>
      <c r="E337" s="161">
        <v>-5.7660879999999999</v>
      </c>
      <c r="F337" s="152" t="b">
        <f>IF(ISBLANK(FarmUnit[[#This Row],[1. Identifiant interne d’exploitation agricole*]]),"",IF(ISERROR(MATCH(FarmUnit[[#This Row],[1. Identifiant interne d’exploitation agricole*]],GroupMember[1. Identifiant interne d’exploitation agricole*],0)),FALSE,TRUE))</f>
        <v>1</v>
      </c>
      <c r="G337" s="157">
        <f t="shared" si="11"/>
        <v>6.1969510000000003</v>
      </c>
      <c r="H337" s="157">
        <f t="shared" si="12"/>
        <v>-5.7660879999999999</v>
      </c>
      <c r="I337" s="158" t="str">
        <f t="array" ref="I337">IF(ISBLANK(C337),"",IF(C337=MAX(IF(FarmUnit[1. Identifiant interne d’exploitation agricole*]=A337,FarmUnit[3. Superficie de l’unité agricole (ha)*])),"!","-"))</f>
        <v>!</v>
      </c>
      <c r="J337" s="153" t="str">
        <f>IFERROR(CONCATENATE(VLOOKUP(A337,GM_Table,12,FALSE)," ",(VLOOKUP(A337,GM_Table,13,FALSE))),"")</f>
        <v/>
      </c>
    </row>
    <row r="338" spans="1:10" ht="13.5" customHeight="1" x14ac:dyDescent="0.25">
      <c r="A338" s="154" t="s">
        <v>1624</v>
      </c>
      <c r="B338" s="155" t="s">
        <v>1624</v>
      </c>
      <c r="C338" s="156">
        <v>1.93</v>
      </c>
      <c r="D338" s="161">
        <v>6.177651</v>
      </c>
      <c r="E338" s="161">
        <v>-5.7474299999999996</v>
      </c>
      <c r="F338" s="152" t="b">
        <f>IF(ISBLANK(FarmUnit[[#This Row],[1. Identifiant interne d’exploitation agricole*]]),"",IF(ISERROR(MATCH(FarmUnit[[#This Row],[1. Identifiant interne d’exploitation agricole*]],GroupMember[1. Identifiant interne d’exploitation agricole*],0)),FALSE,TRUE))</f>
        <v>1</v>
      </c>
      <c r="G338" s="157">
        <f t="shared" si="11"/>
        <v>6.177651</v>
      </c>
      <c r="H338" s="157">
        <f t="shared" si="12"/>
        <v>-5.7474299999999996</v>
      </c>
      <c r="I338" s="158" t="str">
        <f t="array" ref="I338">IF(ISBLANK(C338),"",IF(C338=MAX(IF(FarmUnit[1. Identifiant interne d’exploitation agricole*]=A338,FarmUnit[3. Superficie de l’unité agricole (ha)*])),"!","-"))</f>
        <v>!</v>
      </c>
      <c r="J338" s="153" t="str">
        <f>IFERROR(CONCATENATE(VLOOKUP(A338,GM_Table,12,FALSE)," ",(VLOOKUP(A338,GM_Table,13,FALSE))),"")</f>
        <v/>
      </c>
    </row>
    <row r="339" spans="1:10" ht="13.5" customHeight="1" x14ac:dyDescent="0.25">
      <c r="A339" s="154" t="s">
        <v>1627</v>
      </c>
      <c r="B339" s="155" t="s">
        <v>1627</v>
      </c>
      <c r="C339" s="156">
        <v>6.18</v>
      </c>
      <c r="D339" s="161">
        <v>6.1983579999999998</v>
      </c>
      <c r="E339" s="161">
        <v>-5.7664869999999997</v>
      </c>
      <c r="F339" s="152" t="b">
        <f>IF(ISBLANK(FarmUnit[[#This Row],[1. Identifiant interne d’exploitation agricole*]]),"",IF(ISERROR(MATCH(FarmUnit[[#This Row],[1. Identifiant interne d’exploitation agricole*]],GroupMember[1. Identifiant interne d’exploitation agricole*],0)),FALSE,TRUE))</f>
        <v>1</v>
      </c>
      <c r="G339" s="157">
        <f t="shared" si="11"/>
        <v>6.1983579999999998</v>
      </c>
      <c r="H339" s="157">
        <f t="shared" si="12"/>
        <v>-5.7664869999999997</v>
      </c>
      <c r="I339" s="158" t="str">
        <f t="array" ref="I339">IF(ISBLANK(C339),"",IF(C339=MAX(IF(FarmUnit[1. Identifiant interne d’exploitation agricole*]=A339,FarmUnit[3. Superficie de l’unité agricole (ha)*])),"!","-"))</f>
        <v>!</v>
      </c>
      <c r="J339" s="153" t="str">
        <f>IFERROR(CONCATENATE(VLOOKUP(A339,GM_Table,12,FALSE)," ",(VLOOKUP(A339,GM_Table,13,FALSE))),"")</f>
        <v/>
      </c>
    </row>
    <row r="340" spans="1:10" ht="13.5" customHeight="1" x14ac:dyDescent="0.25">
      <c r="A340" s="154" t="s">
        <v>1630</v>
      </c>
      <c r="B340" s="155" t="s">
        <v>1630</v>
      </c>
      <c r="C340" s="156">
        <v>2.79</v>
      </c>
      <c r="D340" s="161">
        <v>6.1704569999999999</v>
      </c>
      <c r="E340" s="161">
        <v>-5.7471240000000003</v>
      </c>
      <c r="F340" s="152" t="b">
        <f>IF(ISBLANK(FarmUnit[[#This Row],[1. Identifiant interne d’exploitation agricole*]]),"",IF(ISERROR(MATCH(FarmUnit[[#This Row],[1. Identifiant interne d’exploitation agricole*]],GroupMember[1. Identifiant interne d’exploitation agricole*],0)),FALSE,TRUE))</f>
        <v>1</v>
      </c>
      <c r="G340" s="157">
        <f t="shared" si="11"/>
        <v>6.1704569999999999</v>
      </c>
      <c r="H340" s="157">
        <f t="shared" si="12"/>
        <v>-5.7471240000000003</v>
      </c>
      <c r="I340" s="158" t="str">
        <f t="array" ref="I340">IF(ISBLANK(C340),"",IF(C340=MAX(IF(FarmUnit[1. Identifiant interne d’exploitation agricole*]=A340,FarmUnit[3. Superficie de l’unité agricole (ha)*])),"!","-"))</f>
        <v>!</v>
      </c>
      <c r="J340" s="153" t="str">
        <f>IFERROR(CONCATENATE(VLOOKUP(A340,GM_Table,12,FALSE)," ",(VLOOKUP(A340,GM_Table,13,FALSE))),"")</f>
        <v/>
      </c>
    </row>
    <row r="341" spans="1:10" ht="13.5" customHeight="1" x14ac:dyDescent="0.25">
      <c r="A341" s="154" t="s">
        <v>1633</v>
      </c>
      <c r="B341" s="155" t="s">
        <v>1633</v>
      </c>
      <c r="C341" s="156">
        <v>2.4500000000000002</v>
      </c>
      <c r="D341" s="161">
        <v>6.2236450000000003</v>
      </c>
      <c r="E341" s="161">
        <v>-5.7728020000000004</v>
      </c>
      <c r="F341" s="152" t="b">
        <f>IF(ISBLANK(FarmUnit[[#This Row],[1. Identifiant interne d’exploitation agricole*]]),"",IF(ISERROR(MATCH(FarmUnit[[#This Row],[1. Identifiant interne d’exploitation agricole*]],GroupMember[1. Identifiant interne d’exploitation agricole*],0)),FALSE,TRUE))</f>
        <v>1</v>
      </c>
      <c r="G341" s="157">
        <f t="shared" si="11"/>
        <v>6.2236450000000003</v>
      </c>
      <c r="H341" s="157">
        <f t="shared" si="12"/>
        <v>-5.7728020000000004</v>
      </c>
      <c r="I341" s="158" t="str">
        <f t="array" ref="I341">IF(ISBLANK(C341),"",IF(C341=MAX(IF(FarmUnit[1. Identifiant interne d’exploitation agricole*]=A341,FarmUnit[3. Superficie de l’unité agricole (ha)*])),"!","-"))</f>
        <v>!</v>
      </c>
      <c r="J341" s="153" t="str">
        <f>IFERROR(CONCATENATE(VLOOKUP(A341,GM_Table,12,FALSE)," ",(VLOOKUP(A341,GM_Table,13,FALSE))),"")</f>
        <v/>
      </c>
    </row>
    <row r="342" spans="1:10" ht="13.5" customHeight="1" x14ac:dyDescent="0.25">
      <c r="A342" s="154" t="s">
        <v>1634</v>
      </c>
      <c r="B342" s="155" t="s">
        <v>1634</v>
      </c>
      <c r="C342" s="156">
        <v>1.39</v>
      </c>
      <c r="D342" s="161">
        <v>6.1913390000000001</v>
      </c>
      <c r="E342" s="161">
        <v>-5.7595049999999999</v>
      </c>
      <c r="F342" s="152" t="b">
        <f>IF(ISBLANK(FarmUnit[[#This Row],[1. Identifiant interne d’exploitation agricole*]]),"",IF(ISERROR(MATCH(FarmUnit[[#This Row],[1. Identifiant interne d’exploitation agricole*]],GroupMember[1. Identifiant interne d’exploitation agricole*],0)),FALSE,TRUE))</f>
        <v>1</v>
      </c>
      <c r="G342" s="157">
        <f t="shared" si="11"/>
        <v>6.1913390000000001</v>
      </c>
      <c r="H342" s="157">
        <f t="shared" si="12"/>
        <v>-5.7595049999999999</v>
      </c>
      <c r="I342" s="158" t="str">
        <f t="array" ref="I342">IF(ISBLANK(C342),"",IF(C342=MAX(IF(FarmUnit[1. Identifiant interne d’exploitation agricole*]=A342,FarmUnit[3. Superficie de l’unité agricole (ha)*])),"!","-"))</f>
        <v>!</v>
      </c>
      <c r="J342" s="153" t="str">
        <f>IFERROR(CONCATENATE(VLOOKUP(A342,GM_Table,12,FALSE)," ",(VLOOKUP(A342,GM_Table,13,FALSE))),"")</f>
        <v/>
      </c>
    </row>
    <row r="343" spans="1:10" ht="13.5" customHeight="1" x14ac:dyDescent="0.25">
      <c r="A343" s="154" t="s">
        <v>1637</v>
      </c>
      <c r="B343" s="155" t="s">
        <v>1637</v>
      </c>
      <c r="C343" s="156">
        <v>2.11</v>
      </c>
      <c r="D343" s="161">
        <v>6.1896009999999997</v>
      </c>
      <c r="E343" s="161">
        <v>-5.7503880000000001</v>
      </c>
      <c r="F343" s="152" t="b">
        <f>IF(ISBLANK(FarmUnit[[#This Row],[1. Identifiant interne d’exploitation agricole*]]),"",IF(ISERROR(MATCH(FarmUnit[[#This Row],[1. Identifiant interne d’exploitation agricole*]],GroupMember[1. Identifiant interne d’exploitation agricole*],0)),FALSE,TRUE))</f>
        <v>1</v>
      </c>
      <c r="G343" s="157">
        <f t="shared" si="11"/>
        <v>6.1896009999999997</v>
      </c>
      <c r="H343" s="157">
        <f t="shared" si="12"/>
        <v>-5.7503880000000001</v>
      </c>
      <c r="I343" s="158" t="str">
        <f t="array" ref="I343">IF(ISBLANK(C343),"",IF(C343=MAX(IF(FarmUnit[1. Identifiant interne d’exploitation agricole*]=A343,FarmUnit[3. Superficie de l’unité agricole (ha)*])),"!","-"))</f>
        <v>!</v>
      </c>
      <c r="J343" s="153" t="str">
        <f>IFERROR(CONCATENATE(VLOOKUP(A343,GM_Table,12,FALSE)," ",(VLOOKUP(A343,GM_Table,13,FALSE))),"")</f>
        <v/>
      </c>
    </row>
    <row r="344" spans="1:10" ht="13.5" customHeight="1" x14ac:dyDescent="0.25">
      <c r="A344" s="154" t="s">
        <v>1640</v>
      </c>
      <c r="B344" s="155" t="s">
        <v>1640</v>
      </c>
      <c r="C344" s="156">
        <v>1.63</v>
      </c>
      <c r="D344" s="161">
        <v>6.1669470000000004</v>
      </c>
      <c r="E344" s="161">
        <v>-5.7433940000000003</v>
      </c>
      <c r="F344" s="152" t="b">
        <f>IF(ISBLANK(FarmUnit[[#This Row],[1. Identifiant interne d’exploitation agricole*]]),"",IF(ISERROR(MATCH(FarmUnit[[#This Row],[1. Identifiant interne d’exploitation agricole*]],GroupMember[1. Identifiant interne d’exploitation agricole*],0)),FALSE,TRUE))</f>
        <v>1</v>
      </c>
      <c r="G344" s="157">
        <f t="shared" si="11"/>
        <v>6.1669470000000004</v>
      </c>
      <c r="H344" s="157">
        <f t="shared" si="12"/>
        <v>-5.7433940000000003</v>
      </c>
      <c r="I344" s="158" t="str">
        <f t="array" ref="I344">IF(ISBLANK(C344),"",IF(C344=MAX(IF(FarmUnit[1. Identifiant interne d’exploitation agricole*]=A344,FarmUnit[3. Superficie de l’unité agricole (ha)*])),"!","-"))</f>
        <v>!</v>
      </c>
      <c r="J344" s="153" t="str">
        <f>IFERROR(CONCATENATE(VLOOKUP(A344,GM_Table,12,FALSE)," ",(VLOOKUP(A344,GM_Table,13,FALSE))),"")</f>
        <v/>
      </c>
    </row>
    <row r="345" spans="1:10" ht="13.5" customHeight="1" x14ac:dyDescent="0.25">
      <c r="A345" s="154" t="s">
        <v>1641</v>
      </c>
      <c r="B345" s="155" t="s">
        <v>1641</v>
      </c>
      <c r="C345" s="156">
        <v>0.64</v>
      </c>
      <c r="D345" s="161">
        <v>6.1693239999999996</v>
      </c>
      <c r="E345" s="161">
        <v>-5.782178</v>
      </c>
      <c r="F345" s="152" t="b">
        <f>IF(ISBLANK(FarmUnit[[#This Row],[1. Identifiant interne d’exploitation agricole*]]),"",IF(ISERROR(MATCH(FarmUnit[[#This Row],[1. Identifiant interne d’exploitation agricole*]],GroupMember[1. Identifiant interne d’exploitation agricole*],0)),FALSE,TRUE))</f>
        <v>1</v>
      </c>
      <c r="G345" s="157">
        <f t="shared" si="11"/>
        <v>6.1693239999999996</v>
      </c>
      <c r="H345" s="157">
        <f t="shared" si="12"/>
        <v>-5.782178</v>
      </c>
      <c r="I345" s="158" t="str">
        <f t="array" ref="I345">IF(ISBLANK(C345),"",IF(C345=MAX(IF(FarmUnit[1. Identifiant interne d’exploitation agricole*]=A345,FarmUnit[3. Superficie de l’unité agricole (ha)*])),"!","-"))</f>
        <v>!</v>
      </c>
      <c r="J345" s="153" t="str">
        <f>IFERROR(CONCATENATE(VLOOKUP(A345,GM_Table,12,FALSE)," ",(VLOOKUP(A345,GM_Table,13,FALSE))),"")</f>
        <v/>
      </c>
    </row>
    <row r="346" spans="1:10" ht="13.5" customHeight="1" x14ac:dyDescent="0.25">
      <c r="A346" s="154" t="s">
        <v>1646</v>
      </c>
      <c r="B346" s="155" t="s">
        <v>1646</v>
      </c>
      <c r="C346" s="156">
        <v>1.88</v>
      </c>
      <c r="D346" s="161">
        <v>6.2216300000000002</v>
      </c>
      <c r="E346" s="161">
        <v>-5.788278</v>
      </c>
      <c r="F346" s="152" t="b">
        <f>IF(ISBLANK(FarmUnit[[#This Row],[1. Identifiant interne d’exploitation agricole*]]),"",IF(ISERROR(MATCH(FarmUnit[[#This Row],[1. Identifiant interne d’exploitation agricole*]],GroupMember[1. Identifiant interne d’exploitation agricole*],0)),FALSE,TRUE))</f>
        <v>1</v>
      </c>
      <c r="G346" s="157">
        <f t="shared" si="11"/>
        <v>6.2216300000000002</v>
      </c>
      <c r="H346" s="157">
        <f t="shared" si="12"/>
        <v>-5.788278</v>
      </c>
      <c r="I346" s="158" t="str">
        <f t="array" ref="I346">IF(ISBLANK(C346),"",IF(C346=MAX(IF(FarmUnit[1. Identifiant interne d’exploitation agricole*]=A346,FarmUnit[3. Superficie de l’unité agricole (ha)*])),"!","-"))</f>
        <v>!</v>
      </c>
      <c r="J346" s="153" t="str">
        <f>IFERROR(CONCATENATE(VLOOKUP(A346,GM_Table,12,FALSE)," ",(VLOOKUP(A346,GM_Table,13,FALSE))),"")</f>
        <v/>
      </c>
    </row>
    <row r="347" spans="1:10" ht="13.5" customHeight="1" x14ac:dyDescent="0.25">
      <c r="A347" s="154" t="s">
        <v>1651</v>
      </c>
      <c r="B347" s="155" t="s">
        <v>2324</v>
      </c>
      <c r="C347" s="156">
        <v>3.54</v>
      </c>
      <c r="D347" s="161">
        <v>6.217479</v>
      </c>
      <c r="E347" s="161">
        <v>-5.7864110000000002</v>
      </c>
      <c r="F347" s="152" t="b">
        <f>IF(ISBLANK(FarmUnit[[#This Row],[1. Identifiant interne d’exploitation agricole*]]),"",IF(ISERROR(MATCH(FarmUnit[[#This Row],[1. Identifiant interne d’exploitation agricole*]],GroupMember[1. Identifiant interne d’exploitation agricole*],0)),FALSE,TRUE))</f>
        <v>1</v>
      </c>
      <c r="G347" s="157">
        <f t="shared" si="11"/>
        <v>6.217479</v>
      </c>
      <c r="H347" s="157">
        <f t="shared" si="12"/>
        <v>-5.7864110000000002</v>
      </c>
      <c r="I347" s="158" t="str">
        <f t="array" ref="I347">IF(ISBLANK(C347),"",IF(C347=MAX(IF(FarmUnit[1. Identifiant interne d’exploitation agricole*]=A347,FarmUnit[3. Superficie de l’unité agricole (ha)*])),"!","-"))</f>
        <v>!</v>
      </c>
      <c r="J347" s="153" t="str">
        <f>IFERROR(CONCATENATE(VLOOKUP(A347,GM_Table,12,FALSE)," ",(VLOOKUP(A347,GM_Table,13,FALSE))),"")</f>
        <v/>
      </c>
    </row>
    <row r="348" spans="1:10" ht="13.5" customHeight="1" x14ac:dyDescent="0.25">
      <c r="A348" s="154" t="s">
        <v>1651</v>
      </c>
      <c r="B348" s="155" t="s">
        <v>2325</v>
      </c>
      <c r="C348" s="156">
        <v>0.82</v>
      </c>
      <c r="D348" s="161">
        <v>6.217428</v>
      </c>
      <c r="E348" s="161">
        <v>-5.7845560000000003</v>
      </c>
      <c r="F348" s="152" t="b">
        <f>IF(ISBLANK(FarmUnit[[#This Row],[1. Identifiant interne d’exploitation agricole*]]),"",IF(ISERROR(MATCH(FarmUnit[[#This Row],[1. Identifiant interne d’exploitation agricole*]],GroupMember[1. Identifiant interne d’exploitation agricole*],0)),FALSE,TRUE))</f>
        <v>1</v>
      </c>
      <c r="G348" s="157">
        <f t="shared" si="11"/>
        <v>6.217428</v>
      </c>
      <c r="H348" s="157">
        <f t="shared" si="12"/>
        <v>-5.7845560000000003</v>
      </c>
      <c r="I348" s="158" t="str">
        <f t="array" ref="I348">IF(ISBLANK(C348),"",IF(C348=MAX(IF(FarmUnit[1. Identifiant interne d’exploitation agricole*]=A348,FarmUnit[3. Superficie de l’unité agricole (ha)*])),"!","-"))</f>
        <v>-</v>
      </c>
      <c r="J348" s="153" t="str">
        <f>IFERROR(CONCATENATE(VLOOKUP(A348,GM_Table,12,FALSE)," ",(VLOOKUP(A348,GM_Table,13,FALSE))),"")</f>
        <v/>
      </c>
    </row>
    <row r="349" spans="1:10" ht="13.5" customHeight="1" x14ac:dyDescent="0.25">
      <c r="A349" s="154" t="s">
        <v>1651</v>
      </c>
      <c r="B349" s="155" t="s">
        <v>2326</v>
      </c>
      <c r="C349" s="156">
        <v>0.93</v>
      </c>
      <c r="D349" s="161">
        <v>6.1964790000000001</v>
      </c>
      <c r="E349" s="161">
        <v>-5.7886579999999999</v>
      </c>
      <c r="F349" s="152" t="b">
        <f>IF(ISBLANK(FarmUnit[[#This Row],[1. Identifiant interne d’exploitation agricole*]]),"",IF(ISERROR(MATCH(FarmUnit[[#This Row],[1. Identifiant interne d’exploitation agricole*]],GroupMember[1. Identifiant interne d’exploitation agricole*],0)),FALSE,TRUE))</f>
        <v>1</v>
      </c>
      <c r="G349" s="157">
        <f t="shared" si="11"/>
        <v>6.1964790000000001</v>
      </c>
      <c r="H349" s="157">
        <f t="shared" si="12"/>
        <v>-5.7886579999999999</v>
      </c>
      <c r="I349" s="158" t="str">
        <f t="array" ref="I349">IF(ISBLANK(C349),"",IF(C349=MAX(IF(FarmUnit[1. Identifiant interne d’exploitation agricole*]=A349,FarmUnit[3. Superficie de l’unité agricole (ha)*])),"!","-"))</f>
        <v>-</v>
      </c>
      <c r="J349" s="153" t="str">
        <f>IFERROR(CONCATENATE(VLOOKUP(A349,GM_Table,12,FALSE)," ",(VLOOKUP(A349,GM_Table,13,FALSE))),"")</f>
        <v/>
      </c>
    </row>
    <row r="350" spans="1:10" ht="13.5" customHeight="1" x14ac:dyDescent="0.25">
      <c r="A350" s="154" t="s">
        <v>1655</v>
      </c>
      <c r="B350" s="155" t="s">
        <v>1655</v>
      </c>
      <c r="C350" s="156">
        <v>4.8499999999999996</v>
      </c>
      <c r="D350" s="161">
        <v>6.2148320000000004</v>
      </c>
      <c r="E350" s="161">
        <v>-5.7810360000000003</v>
      </c>
      <c r="F350" s="152" t="b">
        <f>IF(ISBLANK(FarmUnit[[#This Row],[1. Identifiant interne d’exploitation agricole*]]),"",IF(ISERROR(MATCH(FarmUnit[[#This Row],[1. Identifiant interne d’exploitation agricole*]],GroupMember[1. Identifiant interne d’exploitation agricole*],0)),FALSE,TRUE))</f>
        <v>1</v>
      </c>
      <c r="G350" s="157">
        <f t="shared" si="11"/>
        <v>6.2148320000000004</v>
      </c>
      <c r="H350" s="157">
        <f t="shared" si="12"/>
        <v>-5.7810360000000003</v>
      </c>
      <c r="I350" s="158" t="str">
        <f t="array" ref="I350">IF(ISBLANK(C350),"",IF(C350=MAX(IF(FarmUnit[1. Identifiant interne d’exploitation agricole*]=A350,FarmUnit[3. Superficie de l’unité agricole (ha)*])),"!","-"))</f>
        <v>!</v>
      </c>
      <c r="J350" s="153" t="str">
        <f>IFERROR(CONCATENATE(VLOOKUP(A350,GM_Table,12,FALSE)," ",(VLOOKUP(A350,GM_Table,13,FALSE))),"")</f>
        <v/>
      </c>
    </row>
    <row r="351" spans="1:10" ht="13.5" customHeight="1" x14ac:dyDescent="0.25">
      <c r="A351" s="154" t="s">
        <v>1660</v>
      </c>
      <c r="B351" s="155" t="s">
        <v>1660</v>
      </c>
      <c r="C351" s="156">
        <v>0.53</v>
      </c>
      <c r="D351" s="161">
        <v>6.1796430000000004</v>
      </c>
      <c r="E351" s="161">
        <v>-5.8003549999999997</v>
      </c>
      <c r="F351" s="152" t="b">
        <f>IF(ISBLANK(FarmUnit[[#This Row],[1. Identifiant interne d’exploitation agricole*]]),"",IF(ISERROR(MATCH(FarmUnit[[#This Row],[1. Identifiant interne d’exploitation agricole*]],GroupMember[1. Identifiant interne d’exploitation agricole*],0)),FALSE,TRUE))</f>
        <v>1</v>
      </c>
      <c r="G351" s="157">
        <f t="shared" si="11"/>
        <v>6.1796430000000004</v>
      </c>
      <c r="H351" s="157">
        <f t="shared" si="12"/>
        <v>-5.8003549999999997</v>
      </c>
      <c r="I351" s="158" t="str">
        <f t="array" ref="I351">IF(ISBLANK(C351),"",IF(C351=MAX(IF(FarmUnit[1. Identifiant interne d’exploitation agricole*]=A351,FarmUnit[3. Superficie de l’unité agricole (ha)*])),"!","-"))</f>
        <v>!</v>
      </c>
      <c r="J351" s="153" t="str">
        <f>IFERROR(CONCATENATE(VLOOKUP(A351,GM_Table,12,FALSE)," ",(VLOOKUP(A351,GM_Table,13,FALSE))),"")</f>
        <v/>
      </c>
    </row>
    <row r="352" spans="1:10" ht="13.5" customHeight="1" x14ac:dyDescent="0.25">
      <c r="A352" s="154" t="s">
        <v>1663</v>
      </c>
      <c r="B352" s="155" t="s">
        <v>1663</v>
      </c>
      <c r="C352" s="156">
        <v>2.86</v>
      </c>
      <c r="D352" s="161">
        <v>6.2081879999999998</v>
      </c>
      <c r="E352" s="161">
        <v>-5.8026590000000002</v>
      </c>
      <c r="F352" s="152" t="b">
        <f>IF(ISBLANK(FarmUnit[[#This Row],[1. Identifiant interne d’exploitation agricole*]]),"",IF(ISERROR(MATCH(FarmUnit[[#This Row],[1. Identifiant interne d’exploitation agricole*]],GroupMember[1. Identifiant interne d’exploitation agricole*],0)),FALSE,TRUE))</f>
        <v>1</v>
      </c>
      <c r="G352" s="157">
        <f t="shared" si="11"/>
        <v>6.2081879999999998</v>
      </c>
      <c r="H352" s="157">
        <f t="shared" si="12"/>
        <v>-5.8026590000000002</v>
      </c>
      <c r="I352" s="158" t="str">
        <f t="array" ref="I352">IF(ISBLANK(C352),"",IF(C352=MAX(IF(FarmUnit[1. Identifiant interne d’exploitation agricole*]=A352,FarmUnit[3. Superficie de l’unité agricole (ha)*])),"!","-"))</f>
        <v>!</v>
      </c>
      <c r="J352" s="153" t="str">
        <f>IFERROR(CONCATENATE(VLOOKUP(A352,GM_Table,12,FALSE)," ",(VLOOKUP(A352,GM_Table,13,FALSE))),"")</f>
        <v/>
      </c>
    </row>
    <row r="353" spans="1:10" ht="13.5" customHeight="1" x14ac:dyDescent="0.25">
      <c r="A353" s="154" t="s">
        <v>1666</v>
      </c>
      <c r="B353" s="155" t="s">
        <v>1666</v>
      </c>
      <c r="C353" s="156">
        <v>2.11</v>
      </c>
      <c r="D353" s="161">
        <v>6.1956644000000001</v>
      </c>
      <c r="E353" s="161">
        <v>-5.7999045999999996</v>
      </c>
      <c r="F353" s="152" t="b">
        <f>IF(ISBLANK(FarmUnit[[#This Row],[1. Identifiant interne d’exploitation agricole*]]),"",IF(ISERROR(MATCH(FarmUnit[[#This Row],[1. Identifiant interne d’exploitation agricole*]],GroupMember[1. Identifiant interne d’exploitation agricole*],0)),FALSE,TRUE))</f>
        <v>1</v>
      </c>
      <c r="G353" s="157">
        <f t="shared" si="11"/>
        <v>6.1956644000000001</v>
      </c>
      <c r="H353" s="157">
        <f t="shared" si="12"/>
        <v>-5.7999045999999996</v>
      </c>
      <c r="I353" s="158" t="str">
        <f t="array" ref="I353">IF(ISBLANK(C353),"",IF(C353=MAX(IF(FarmUnit[1. Identifiant interne d’exploitation agricole*]=A353,FarmUnit[3. Superficie de l’unité agricole (ha)*])),"!","-"))</f>
        <v>!</v>
      </c>
      <c r="J353" s="153" t="str">
        <f>IFERROR(CONCATENATE(VLOOKUP(A353,GM_Table,12,FALSE)," ",(VLOOKUP(A353,GM_Table,13,FALSE))),"")</f>
        <v/>
      </c>
    </row>
    <row r="354" spans="1:10" ht="13.5" customHeight="1" x14ac:dyDescent="0.25">
      <c r="A354" s="154" t="s">
        <v>1668</v>
      </c>
      <c r="B354" s="155" t="s">
        <v>1668</v>
      </c>
      <c r="C354" s="156">
        <v>5.5299999999999994</v>
      </c>
      <c r="D354" s="161">
        <v>6.1965238999999999</v>
      </c>
      <c r="E354" s="161">
        <v>-5.7920962999999999</v>
      </c>
      <c r="F354" s="152" t="b">
        <f>IF(ISBLANK(FarmUnit[[#This Row],[1. Identifiant interne d’exploitation agricole*]]),"",IF(ISERROR(MATCH(FarmUnit[[#This Row],[1. Identifiant interne d’exploitation agricole*]],GroupMember[1. Identifiant interne d’exploitation agricole*],0)),FALSE,TRUE))</f>
        <v>1</v>
      </c>
      <c r="G354" s="157">
        <f t="shared" si="11"/>
        <v>6.1965238999999999</v>
      </c>
      <c r="H354" s="157">
        <f t="shared" si="12"/>
        <v>-5.7920962999999999</v>
      </c>
      <c r="I354" s="158" t="str">
        <f t="array" ref="I354">IF(ISBLANK(C354),"",IF(C354=MAX(IF(FarmUnit[1. Identifiant interne d’exploitation agricole*]=A354,FarmUnit[3. Superficie de l’unité agricole (ha)*])),"!","-"))</f>
        <v>!</v>
      </c>
      <c r="J354" s="153" t="str">
        <f>IFERROR(CONCATENATE(VLOOKUP(A354,GM_Table,12,FALSE)," ",(VLOOKUP(A354,GM_Table,13,FALSE))),"")</f>
        <v/>
      </c>
    </row>
    <row r="355" spans="1:10" ht="13.5" customHeight="1" x14ac:dyDescent="0.25">
      <c r="A355" s="154" t="s">
        <v>1671</v>
      </c>
      <c r="B355" s="155" t="s">
        <v>1671</v>
      </c>
      <c r="C355" s="156">
        <v>4.8499999999999996</v>
      </c>
      <c r="D355" s="161">
        <v>6.2056407</v>
      </c>
      <c r="E355" s="161">
        <v>-5.7908013</v>
      </c>
      <c r="F355" s="152" t="b">
        <f>IF(ISBLANK(FarmUnit[[#This Row],[1. Identifiant interne d’exploitation agricole*]]),"",IF(ISERROR(MATCH(FarmUnit[[#This Row],[1. Identifiant interne d’exploitation agricole*]],GroupMember[1. Identifiant interne d’exploitation agricole*],0)),FALSE,TRUE))</f>
        <v>1</v>
      </c>
      <c r="G355" s="157">
        <f t="shared" si="11"/>
        <v>6.2056407</v>
      </c>
      <c r="H355" s="157">
        <f t="shared" si="12"/>
        <v>-5.7908013</v>
      </c>
      <c r="I355" s="158" t="str">
        <f t="array" ref="I355">IF(ISBLANK(C355),"",IF(C355=MAX(IF(FarmUnit[1. Identifiant interne d’exploitation agricole*]=A355,FarmUnit[3. Superficie de l’unité agricole (ha)*])),"!","-"))</f>
        <v>!</v>
      </c>
      <c r="J355" s="153" t="str">
        <f>IFERROR(CONCATENATE(VLOOKUP(A355,GM_Table,12,FALSE)," ",(VLOOKUP(A355,GM_Table,13,FALSE))),"")</f>
        <v/>
      </c>
    </row>
    <row r="356" spans="1:10" ht="13.5" customHeight="1" x14ac:dyDescent="0.25">
      <c r="A356" s="154" t="s">
        <v>1674</v>
      </c>
      <c r="B356" s="155" t="s">
        <v>1674</v>
      </c>
      <c r="C356" s="156">
        <v>5.5600000000000005</v>
      </c>
      <c r="D356" s="161">
        <v>6.1969500000000002</v>
      </c>
      <c r="E356" s="161">
        <v>-5.7660039000000003</v>
      </c>
      <c r="F356" s="152" t="b">
        <f>IF(ISBLANK(FarmUnit[[#This Row],[1. Identifiant interne d’exploitation agricole*]]),"",IF(ISERROR(MATCH(FarmUnit[[#This Row],[1. Identifiant interne d’exploitation agricole*]],GroupMember[1. Identifiant interne d’exploitation agricole*],0)),FALSE,TRUE))</f>
        <v>1</v>
      </c>
      <c r="G356" s="157">
        <f t="shared" si="11"/>
        <v>6.1969500000000002</v>
      </c>
      <c r="H356" s="157">
        <f t="shared" si="12"/>
        <v>-5.7660039000000003</v>
      </c>
      <c r="I356" s="158" t="str">
        <f t="array" ref="I356">IF(ISBLANK(C356),"",IF(C356=MAX(IF(FarmUnit[1. Identifiant interne d’exploitation agricole*]=A356,FarmUnit[3. Superficie de l’unité agricole (ha)*])),"!","-"))</f>
        <v>!</v>
      </c>
      <c r="J356" s="153" t="str">
        <f>IFERROR(CONCATENATE(VLOOKUP(A356,GM_Table,12,FALSE)," ",(VLOOKUP(A356,GM_Table,13,FALSE))),"")</f>
        <v/>
      </c>
    </row>
    <row r="357" spans="1:10" ht="13.5" customHeight="1" x14ac:dyDescent="0.25">
      <c r="A357" s="154" t="s">
        <v>1676</v>
      </c>
      <c r="B357" s="155" t="s">
        <v>1676</v>
      </c>
      <c r="C357" s="156">
        <v>10.219999999999999</v>
      </c>
      <c r="D357" s="161">
        <v>6.2031321999999998</v>
      </c>
      <c r="E357" s="161">
        <v>-5.8210461999999996</v>
      </c>
      <c r="F357" s="152" t="b">
        <f>IF(ISBLANK(FarmUnit[[#This Row],[1. Identifiant interne d’exploitation agricole*]]),"",IF(ISERROR(MATCH(FarmUnit[[#This Row],[1. Identifiant interne d’exploitation agricole*]],GroupMember[1. Identifiant interne d’exploitation agricole*],0)),FALSE,TRUE))</f>
        <v>1</v>
      </c>
      <c r="G357" s="157">
        <f t="shared" si="11"/>
        <v>6.2031321999999998</v>
      </c>
      <c r="H357" s="157">
        <f t="shared" si="12"/>
        <v>-5.8210461999999996</v>
      </c>
      <c r="I357" s="158" t="str">
        <f t="array" ref="I357">IF(ISBLANK(C357),"",IF(C357=MAX(IF(FarmUnit[1. Identifiant interne d’exploitation agricole*]=A357,FarmUnit[3. Superficie de l’unité agricole (ha)*])),"!","-"))</f>
        <v>!</v>
      </c>
      <c r="J357" s="153" t="str">
        <f>IFERROR(CONCATENATE(VLOOKUP(A357,GM_Table,12,FALSE)," ",(VLOOKUP(A357,GM_Table,13,FALSE))),"")</f>
        <v/>
      </c>
    </row>
    <row r="358" spans="1:10" ht="13.5" customHeight="1" x14ac:dyDescent="0.25">
      <c r="A358" s="154" t="s">
        <v>1678</v>
      </c>
      <c r="B358" s="155" t="s">
        <v>1678</v>
      </c>
      <c r="C358" s="156">
        <v>8.18</v>
      </c>
      <c r="D358" s="161">
        <v>6.2027609000000004</v>
      </c>
      <c r="E358" s="161">
        <v>-5.8190103000000004</v>
      </c>
      <c r="F358" s="152" t="b">
        <f>IF(ISBLANK(FarmUnit[[#This Row],[1. Identifiant interne d’exploitation agricole*]]),"",IF(ISERROR(MATCH(FarmUnit[[#This Row],[1. Identifiant interne d’exploitation agricole*]],GroupMember[1. Identifiant interne d’exploitation agricole*],0)),FALSE,TRUE))</f>
        <v>1</v>
      </c>
      <c r="G358" s="157">
        <f t="shared" si="11"/>
        <v>6.2027609000000004</v>
      </c>
      <c r="H358" s="157">
        <f t="shared" si="12"/>
        <v>-5.8190103000000004</v>
      </c>
      <c r="I358" s="158" t="str">
        <f t="array" ref="I358">IF(ISBLANK(C358),"",IF(C358=MAX(IF(FarmUnit[1. Identifiant interne d’exploitation agricole*]=A358,FarmUnit[3. Superficie de l’unité agricole (ha)*])),"!","-"))</f>
        <v>!</v>
      </c>
      <c r="J358" s="153" t="str">
        <f>IFERROR(CONCATENATE(VLOOKUP(A358,GM_Table,12,FALSE)," ",(VLOOKUP(A358,GM_Table,13,FALSE))),"")</f>
        <v/>
      </c>
    </row>
    <row r="359" spans="1:10" ht="13.5" customHeight="1" x14ac:dyDescent="0.25">
      <c r="A359" s="154" t="s">
        <v>1680</v>
      </c>
      <c r="B359" s="155" t="s">
        <v>1680</v>
      </c>
      <c r="C359" s="156">
        <v>7.09</v>
      </c>
      <c r="D359" s="161">
        <v>6.172803</v>
      </c>
      <c r="E359" s="161">
        <v>-5.8342137000000003</v>
      </c>
      <c r="F359" s="152" t="b">
        <f>IF(ISBLANK(FarmUnit[[#This Row],[1. Identifiant interne d’exploitation agricole*]]),"",IF(ISERROR(MATCH(FarmUnit[[#This Row],[1. Identifiant interne d’exploitation agricole*]],GroupMember[1. Identifiant interne d’exploitation agricole*],0)),FALSE,TRUE))</f>
        <v>1</v>
      </c>
      <c r="G359" s="157">
        <f t="shared" si="11"/>
        <v>6.172803</v>
      </c>
      <c r="H359" s="157">
        <f t="shared" si="12"/>
        <v>-5.8342137000000003</v>
      </c>
      <c r="I359" s="158" t="str">
        <f t="array" ref="I359">IF(ISBLANK(C359),"",IF(C359=MAX(IF(FarmUnit[1. Identifiant interne d’exploitation agricole*]=A359,FarmUnit[3. Superficie de l’unité agricole (ha)*])),"!","-"))</f>
        <v>!</v>
      </c>
      <c r="J359" s="153" t="str">
        <f>IFERROR(CONCATENATE(VLOOKUP(A359,GM_Table,12,FALSE)," ",(VLOOKUP(A359,GM_Table,13,FALSE))),"")</f>
        <v/>
      </c>
    </row>
    <row r="360" spans="1:10" ht="13.5" customHeight="1" x14ac:dyDescent="0.25">
      <c r="A360" s="154" t="s">
        <v>1683</v>
      </c>
      <c r="B360" s="155" t="s">
        <v>1683</v>
      </c>
      <c r="C360" s="156">
        <v>9.32</v>
      </c>
      <c r="D360" s="161">
        <v>6.1673277000000004</v>
      </c>
      <c r="E360" s="161">
        <v>-5.7870483000000004</v>
      </c>
      <c r="F360" s="152" t="b">
        <f>IF(ISBLANK(FarmUnit[[#This Row],[1. Identifiant interne d’exploitation agricole*]]),"",IF(ISERROR(MATCH(FarmUnit[[#This Row],[1. Identifiant interne d’exploitation agricole*]],GroupMember[1. Identifiant interne d’exploitation agricole*],0)),FALSE,TRUE))</f>
        <v>1</v>
      </c>
      <c r="G360" s="157">
        <f t="shared" ref="G360:G423" si="13">IF(D360=0,"",D360)</f>
        <v>6.1673277000000004</v>
      </c>
      <c r="H360" s="157">
        <f t="shared" ref="H360:H423" si="14">IF(E360=0,"",E360)</f>
        <v>-5.7870483000000004</v>
      </c>
      <c r="I360" s="158" t="str">
        <f t="array" ref="I360">IF(ISBLANK(C360),"",IF(C360=MAX(IF(FarmUnit[1. Identifiant interne d’exploitation agricole*]=A360,FarmUnit[3. Superficie de l’unité agricole (ha)*])),"!","-"))</f>
        <v>!</v>
      </c>
      <c r="J360" s="153" t="str">
        <f>IFERROR(CONCATENATE(VLOOKUP(A360,GM_Table,12,FALSE)," ",(VLOOKUP(A360,GM_Table,13,FALSE))),"")</f>
        <v/>
      </c>
    </row>
    <row r="361" spans="1:10" ht="13.5" customHeight="1" x14ac:dyDescent="0.25">
      <c r="A361" s="154" t="s">
        <v>1686</v>
      </c>
      <c r="B361" s="155" t="s">
        <v>1686</v>
      </c>
      <c r="C361" s="156">
        <v>8.4</v>
      </c>
      <c r="D361" s="161">
        <v>6.2216820999999998</v>
      </c>
      <c r="E361" s="161">
        <v>-5.8001189000000002</v>
      </c>
      <c r="F361" s="152" t="b">
        <f>IF(ISBLANK(FarmUnit[[#This Row],[1. Identifiant interne d’exploitation agricole*]]),"",IF(ISERROR(MATCH(FarmUnit[[#This Row],[1. Identifiant interne d’exploitation agricole*]],GroupMember[1. Identifiant interne d’exploitation agricole*],0)),FALSE,TRUE))</f>
        <v>1</v>
      </c>
      <c r="G361" s="157">
        <f t="shared" si="13"/>
        <v>6.2216820999999998</v>
      </c>
      <c r="H361" s="157">
        <f t="shared" si="14"/>
        <v>-5.8001189000000002</v>
      </c>
      <c r="I361" s="158" t="str">
        <f t="array" ref="I361">IF(ISBLANK(C361),"",IF(C361=MAX(IF(FarmUnit[1. Identifiant interne d’exploitation agricole*]=A361,FarmUnit[3. Superficie de l’unité agricole (ha)*])),"!","-"))</f>
        <v>!</v>
      </c>
      <c r="J361" s="153" t="str">
        <f>IFERROR(CONCATENATE(VLOOKUP(A361,GM_Table,12,FALSE)," ",(VLOOKUP(A361,GM_Table,13,FALSE))),"")</f>
        <v/>
      </c>
    </row>
    <row r="362" spans="1:10" ht="13.5" customHeight="1" x14ac:dyDescent="0.25">
      <c r="A362" s="154" t="s">
        <v>1689</v>
      </c>
      <c r="B362" s="155" t="s">
        <v>1689</v>
      </c>
      <c r="C362" s="156">
        <v>8.7800000000000011</v>
      </c>
      <c r="D362" s="161">
        <v>6.2159215999999997</v>
      </c>
      <c r="E362" s="161">
        <v>-5.7856053000000003</v>
      </c>
      <c r="F362" s="152" t="b">
        <f>IF(ISBLANK(FarmUnit[[#This Row],[1. Identifiant interne d’exploitation agricole*]]),"",IF(ISERROR(MATCH(FarmUnit[[#This Row],[1. Identifiant interne d’exploitation agricole*]],GroupMember[1. Identifiant interne d’exploitation agricole*],0)),FALSE,TRUE))</f>
        <v>1</v>
      </c>
      <c r="G362" s="157">
        <f t="shared" si="13"/>
        <v>6.2159215999999997</v>
      </c>
      <c r="H362" s="157">
        <f t="shared" si="14"/>
        <v>-5.7856053000000003</v>
      </c>
      <c r="I362" s="158" t="str">
        <f t="array" ref="I362">IF(ISBLANK(C362),"",IF(C362=MAX(IF(FarmUnit[1. Identifiant interne d’exploitation agricole*]=A362,FarmUnit[3. Superficie de l’unité agricole (ha)*])),"!","-"))</f>
        <v>!</v>
      </c>
      <c r="J362" s="153" t="str">
        <f>IFERROR(CONCATENATE(VLOOKUP(A362,GM_Table,12,FALSE)," ",(VLOOKUP(A362,GM_Table,13,FALSE))),"")</f>
        <v/>
      </c>
    </row>
    <row r="363" spans="1:10" ht="13.5" customHeight="1" x14ac:dyDescent="0.25">
      <c r="A363" s="154" t="s">
        <v>1692</v>
      </c>
      <c r="B363" s="155" t="s">
        <v>1692</v>
      </c>
      <c r="C363" s="156">
        <v>5.42</v>
      </c>
      <c r="D363" s="161">
        <v>6.2003896999999997</v>
      </c>
      <c r="E363" s="161">
        <v>-5.7974926</v>
      </c>
      <c r="F363" s="152" t="b">
        <f>IF(ISBLANK(FarmUnit[[#This Row],[1. Identifiant interne d’exploitation agricole*]]),"",IF(ISERROR(MATCH(FarmUnit[[#This Row],[1. Identifiant interne d’exploitation agricole*]],GroupMember[1. Identifiant interne d’exploitation agricole*],0)),FALSE,TRUE))</f>
        <v>1</v>
      </c>
      <c r="G363" s="157">
        <f t="shared" si="13"/>
        <v>6.2003896999999997</v>
      </c>
      <c r="H363" s="157">
        <f t="shared" si="14"/>
        <v>-5.7974926</v>
      </c>
      <c r="I363" s="158" t="str">
        <f t="array" ref="I363">IF(ISBLANK(C363),"",IF(C363=MAX(IF(FarmUnit[1. Identifiant interne d’exploitation agricole*]=A363,FarmUnit[3. Superficie de l’unité agricole (ha)*])),"!","-"))</f>
        <v>!</v>
      </c>
      <c r="J363" s="153" t="str">
        <f>IFERROR(CONCATENATE(VLOOKUP(A363,GM_Table,12,FALSE)," ",(VLOOKUP(A363,GM_Table,13,FALSE))),"")</f>
        <v/>
      </c>
    </row>
    <row r="364" spans="1:10" ht="13.5" customHeight="1" x14ac:dyDescent="0.25">
      <c r="A364" s="154" t="s">
        <v>1695</v>
      </c>
      <c r="B364" s="155" t="s">
        <v>1695</v>
      </c>
      <c r="C364" s="156">
        <v>9.3000000000000007</v>
      </c>
      <c r="D364" s="161">
        <v>6.1786263999999997</v>
      </c>
      <c r="E364" s="161">
        <v>-5.8368077999999999</v>
      </c>
      <c r="F364" s="152" t="b">
        <f>IF(ISBLANK(FarmUnit[[#This Row],[1. Identifiant interne d’exploitation agricole*]]),"",IF(ISERROR(MATCH(FarmUnit[[#This Row],[1. Identifiant interne d’exploitation agricole*]],GroupMember[1. Identifiant interne d’exploitation agricole*],0)),FALSE,TRUE))</f>
        <v>1</v>
      </c>
      <c r="G364" s="157">
        <f t="shared" si="13"/>
        <v>6.1786263999999997</v>
      </c>
      <c r="H364" s="157">
        <f t="shared" si="14"/>
        <v>-5.8368077999999999</v>
      </c>
      <c r="I364" s="158" t="str">
        <f t="array" ref="I364">IF(ISBLANK(C364),"",IF(C364=MAX(IF(FarmUnit[1. Identifiant interne d’exploitation agricole*]=A364,FarmUnit[3. Superficie de l’unité agricole (ha)*])),"!","-"))</f>
        <v>!</v>
      </c>
      <c r="J364" s="153" t="str">
        <f>IFERROR(CONCATENATE(VLOOKUP(A364,GM_Table,12,FALSE)," ",(VLOOKUP(A364,GM_Table,13,FALSE))),"")</f>
        <v/>
      </c>
    </row>
    <row r="365" spans="1:10" ht="13.5" customHeight="1" x14ac:dyDescent="0.25">
      <c r="A365" s="154" t="s">
        <v>1698</v>
      </c>
      <c r="B365" s="155" t="s">
        <v>1698</v>
      </c>
      <c r="C365" s="156">
        <v>6.5</v>
      </c>
      <c r="D365" s="161">
        <v>6.1874992000000004</v>
      </c>
      <c r="E365" s="161">
        <v>-5.7518756</v>
      </c>
      <c r="F365" s="152" t="b">
        <f>IF(ISBLANK(FarmUnit[[#This Row],[1. Identifiant interne d’exploitation agricole*]]),"",IF(ISERROR(MATCH(FarmUnit[[#This Row],[1. Identifiant interne d’exploitation agricole*]],GroupMember[1. Identifiant interne d’exploitation agricole*],0)),FALSE,TRUE))</f>
        <v>1</v>
      </c>
      <c r="G365" s="157">
        <f t="shared" si="13"/>
        <v>6.1874992000000004</v>
      </c>
      <c r="H365" s="157">
        <f t="shared" si="14"/>
        <v>-5.7518756</v>
      </c>
      <c r="I365" s="158" t="str">
        <f t="array" ref="I365">IF(ISBLANK(C365),"",IF(C365=MAX(IF(FarmUnit[1. Identifiant interne d’exploitation agricole*]=A365,FarmUnit[3. Superficie de l’unité agricole (ha)*])),"!","-"))</f>
        <v>!</v>
      </c>
      <c r="J365" s="153" t="str">
        <f>IFERROR(CONCATENATE(VLOOKUP(A365,GM_Table,12,FALSE)," ",(VLOOKUP(A365,GM_Table,13,FALSE))),"")</f>
        <v/>
      </c>
    </row>
    <row r="366" spans="1:10" ht="13.5" customHeight="1" x14ac:dyDescent="0.25">
      <c r="A366" s="154" t="s">
        <v>1700</v>
      </c>
      <c r="B366" s="155" t="s">
        <v>1700</v>
      </c>
      <c r="C366" s="156">
        <v>6.17</v>
      </c>
      <c r="D366" s="161">
        <v>6.2172961999999998</v>
      </c>
      <c r="E366" s="161">
        <v>-5.7865089999999997</v>
      </c>
      <c r="F366" s="152" t="b">
        <f>IF(ISBLANK(FarmUnit[[#This Row],[1. Identifiant interne d’exploitation agricole*]]),"",IF(ISERROR(MATCH(FarmUnit[[#This Row],[1. Identifiant interne d’exploitation agricole*]],GroupMember[1. Identifiant interne d’exploitation agricole*],0)),FALSE,TRUE))</f>
        <v>1</v>
      </c>
      <c r="G366" s="157">
        <f t="shared" si="13"/>
        <v>6.2172961999999998</v>
      </c>
      <c r="H366" s="157">
        <f t="shared" si="14"/>
        <v>-5.7865089999999997</v>
      </c>
      <c r="I366" s="158" t="str">
        <f t="array" ref="I366">IF(ISBLANK(C366),"",IF(C366=MAX(IF(FarmUnit[1. Identifiant interne d’exploitation agricole*]=A366,FarmUnit[3. Superficie de l’unité agricole (ha)*])),"!","-"))</f>
        <v>!</v>
      </c>
      <c r="J366" s="153" t="str">
        <f>IFERROR(CONCATENATE(VLOOKUP(A366,GM_Table,12,FALSE)," ",(VLOOKUP(A366,GM_Table,13,FALSE))),"")</f>
        <v/>
      </c>
    </row>
    <row r="367" spans="1:10" ht="13.5" customHeight="1" x14ac:dyDescent="0.25">
      <c r="A367" s="154" t="s">
        <v>1702</v>
      </c>
      <c r="B367" s="155" t="s">
        <v>1702</v>
      </c>
      <c r="C367" s="156">
        <v>5.46</v>
      </c>
      <c r="D367" s="161">
        <v>6.2020869999999997</v>
      </c>
      <c r="E367" s="161">
        <v>-5.7705365000000004</v>
      </c>
      <c r="F367" s="152" t="b">
        <f>IF(ISBLANK(FarmUnit[[#This Row],[1. Identifiant interne d’exploitation agricole*]]),"",IF(ISERROR(MATCH(FarmUnit[[#This Row],[1. Identifiant interne d’exploitation agricole*]],GroupMember[1. Identifiant interne d’exploitation agricole*],0)),FALSE,TRUE))</f>
        <v>1</v>
      </c>
      <c r="G367" s="157">
        <f t="shared" si="13"/>
        <v>6.2020869999999997</v>
      </c>
      <c r="H367" s="157">
        <f t="shared" si="14"/>
        <v>-5.7705365000000004</v>
      </c>
      <c r="I367" s="158" t="str">
        <f t="array" ref="I367">IF(ISBLANK(C367),"",IF(C367=MAX(IF(FarmUnit[1. Identifiant interne d’exploitation agricole*]=A367,FarmUnit[3. Superficie de l’unité agricole (ha)*])),"!","-"))</f>
        <v>!</v>
      </c>
      <c r="J367" s="153" t="str">
        <f>IFERROR(CONCATENATE(VLOOKUP(A367,GM_Table,12,FALSE)," ",(VLOOKUP(A367,GM_Table,13,FALSE))),"")</f>
        <v/>
      </c>
    </row>
    <row r="368" spans="1:10" ht="13.5" customHeight="1" x14ac:dyDescent="0.25">
      <c r="A368" s="154" t="s">
        <v>1705</v>
      </c>
      <c r="B368" s="155" t="s">
        <v>1705</v>
      </c>
      <c r="C368" s="156">
        <v>7.81</v>
      </c>
      <c r="D368" s="161">
        <v>6.2010411999999997</v>
      </c>
      <c r="E368" s="161">
        <v>-5.8053052000000003</v>
      </c>
      <c r="F368" s="152" t="b">
        <f>IF(ISBLANK(FarmUnit[[#This Row],[1. Identifiant interne d’exploitation agricole*]]),"",IF(ISERROR(MATCH(FarmUnit[[#This Row],[1. Identifiant interne d’exploitation agricole*]],GroupMember[1. Identifiant interne d’exploitation agricole*],0)),FALSE,TRUE))</f>
        <v>1</v>
      </c>
      <c r="G368" s="157">
        <f t="shared" si="13"/>
        <v>6.2010411999999997</v>
      </c>
      <c r="H368" s="157">
        <f t="shared" si="14"/>
        <v>-5.8053052000000003</v>
      </c>
      <c r="I368" s="158" t="str">
        <f t="array" ref="I368">IF(ISBLANK(C368),"",IF(C368=MAX(IF(FarmUnit[1. Identifiant interne d’exploitation agricole*]=A368,FarmUnit[3. Superficie de l’unité agricole (ha)*])),"!","-"))</f>
        <v>!</v>
      </c>
      <c r="J368" s="153" t="str">
        <f>IFERROR(CONCATENATE(VLOOKUP(A368,GM_Table,12,FALSE)," ",(VLOOKUP(A368,GM_Table,13,FALSE))),"")</f>
        <v/>
      </c>
    </row>
    <row r="369" spans="1:10" ht="13.5" customHeight="1" x14ac:dyDescent="0.25">
      <c r="A369" s="154" t="s">
        <v>1708</v>
      </c>
      <c r="B369" s="155" t="s">
        <v>1708</v>
      </c>
      <c r="C369" s="156">
        <v>5.91</v>
      </c>
      <c r="D369" s="161">
        <v>6.2107488000000002</v>
      </c>
      <c r="E369" s="161">
        <v>-5.8086143000000003</v>
      </c>
      <c r="F369" s="152" t="b">
        <f>IF(ISBLANK(FarmUnit[[#This Row],[1. Identifiant interne d’exploitation agricole*]]),"",IF(ISERROR(MATCH(FarmUnit[[#This Row],[1. Identifiant interne d’exploitation agricole*]],GroupMember[1. Identifiant interne d’exploitation agricole*],0)),FALSE,TRUE))</f>
        <v>1</v>
      </c>
      <c r="G369" s="157">
        <f t="shared" si="13"/>
        <v>6.2107488000000002</v>
      </c>
      <c r="H369" s="157">
        <f t="shared" si="14"/>
        <v>-5.8086143000000003</v>
      </c>
      <c r="I369" s="158" t="str">
        <f t="array" ref="I369">IF(ISBLANK(C369),"",IF(C369=MAX(IF(FarmUnit[1. Identifiant interne d’exploitation agricole*]=A369,FarmUnit[3. Superficie de l’unité agricole (ha)*])),"!","-"))</f>
        <v>!</v>
      </c>
      <c r="J369" s="153" t="str">
        <f>IFERROR(CONCATENATE(VLOOKUP(A369,GM_Table,12,FALSE)," ",(VLOOKUP(A369,GM_Table,13,FALSE))),"")</f>
        <v/>
      </c>
    </row>
    <row r="370" spans="1:10" ht="13.5" customHeight="1" x14ac:dyDescent="0.25">
      <c r="A370" s="154" t="s">
        <v>1711</v>
      </c>
      <c r="B370" s="155" t="s">
        <v>1711</v>
      </c>
      <c r="C370" s="156">
        <v>6.35</v>
      </c>
      <c r="D370" s="161">
        <v>6.1692960000000001</v>
      </c>
      <c r="E370" s="161">
        <v>-5.7601332999999997</v>
      </c>
      <c r="F370" s="152" t="b">
        <f>IF(ISBLANK(FarmUnit[[#This Row],[1. Identifiant interne d’exploitation agricole*]]),"",IF(ISERROR(MATCH(FarmUnit[[#This Row],[1. Identifiant interne d’exploitation agricole*]],GroupMember[1. Identifiant interne d’exploitation agricole*],0)),FALSE,TRUE))</f>
        <v>1</v>
      </c>
      <c r="G370" s="157">
        <f t="shared" si="13"/>
        <v>6.1692960000000001</v>
      </c>
      <c r="H370" s="157">
        <f t="shared" si="14"/>
        <v>-5.7601332999999997</v>
      </c>
      <c r="I370" s="158" t="str">
        <f t="array" ref="I370">IF(ISBLANK(C370),"",IF(C370=MAX(IF(FarmUnit[1. Identifiant interne d’exploitation agricole*]=A370,FarmUnit[3. Superficie de l’unité agricole (ha)*])),"!","-"))</f>
        <v>!</v>
      </c>
      <c r="J370" s="153" t="str">
        <f>IFERROR(CONCATENATE(VLOOKUP(A370,GM_Table,12,FALSE)," ",(VLOOKUP(A370,GM_Table,13,FALSE))),"")</f>
        <v/>
      </c>
    </row>
    <row r="371" spans="1:10" ht="13.5" customHeight="1" x14ac:dyDescent="0.25">
      <c r="A371" s="154" t="s">
        <v>1713</v>
      </c>
      <c r="B371" s="155" t="s">
        <v>1713</v>
      </c>
      <c r="C371" s="156">
        <v>5.08</v>
      </c>
      <c r="D371" s="161">
        <v>6.2024160000000004</v>
      </c>
      <c r="E371" s="161">
        <v>-5.7933275999999996</v>
      </c>
      <c r="F371" s="152" t="b">
        <f>IF(ISBLANK(FarmUnit[[#This Row],[1. Identifiant interne d’exploitation agricole*]]),"",IF(ISERROR(MATCH(FarmUnit[[#This Row],[1. Identifiant interne d’exploitation agricole*]],GroupMember[1. Identifiant interne d’exploitation agricole*],0)),FALSE,TRUE))</f>
        <v>1</v>
      </c>
      <c r="G371" s="157">
        <f t="shared" si="13"/>
        <v>6.2024160000000004</v>
      </c>
      <c r="H371" s="157">
        <f t="shared" si="14"/>
        <v>-5.7933275999999996</v>
      </c>
      <c r="I371" s="158" t="str">
        <f t="array" ref="I371">IF(ISBLANK(C371),"",IF(C371=MAX(IF(FarmUnit[1. Identifiant interne d’exploitation agricole*]=A371,FarmUnit[3. Superficie de l’unité agricole (ha)*])),"!","-"))</f>
        <v>!</v>
      </c>
      <c r="J371" s="153" t="str">
        <f>IFERROR(CONCATENATE(VLOOKUP(A371,GM_Table,12,FALSE)," ",(VLOOKUP(A371,GM_Table,13,FALSE))),"")</f>
        <v/>
      </c>
    </row>
    <row r="372" spans="1:10" ht="13.5" customHeight="1" x14ac:dyDescent="0.25">
      <c r="A372" s="154" t="s">
        <v>1715</v>
      </c>
      <c r="B372" s="155" t="s">
        <v>1715</v>
      </c>
      <c r="C372" s="156">
        <v>6.2200000000000006</v>
      </c>
      <c r="D372" s="161">
        <v>6.2320687000000001</v>
      </c>
      <c r="E372" s="161">
        <v>-5.7953992999999997</v>
      </c>
      <c r="F372" s="152" t="b">
        <f>IF(ISBLANK(FarmUnit[[#This Row],[1. Identifiant interne d’exploitation agricole*]]),"",IF(ISERROR(MATCH(FarmUnit[[#This Row],[1. Identifiant interne d’exploitation agricole*]],GroupMember[1. Identifiant interne d’exploitation agricole*],0)),FALSE,TRUE))</f>
        <v>1</v>
      </c>
      <c r="G372" s="157">
        <f t="shared" si="13"/>
        <v>6.2320687000000001</v>
      </c>
      <c r="H372" s="157">
        <f t="shared" si="14"/>
        <v>-5.7953992999999997</v>
      </c>
      <c r="I372" s="158" t="str">
        <f t="array" ref="I372">IF(ISBLANK(C372),"",IF(C372=MAX(IF(FarmUnit[1. Identifiant interne d’exploitation agricole*]=A372,FarmUnit[3. Superficie de l’unité agricole (ha)*])),"!","-"))</f>
        <v>!</v>
      </c>
      <c r="J372" s="153" t="str">
        <f>IFERROR(CONCATENATE(VLOOKUP(A372,GM_Table,12,FALSE)," ",(VLOOKUP(A372,GM_Table,13,FALSE))),"")</f>
        <v/>
      </c>
    </row>
    <row r="373" spans="1:10" ht="13.5" customHeight="1" x14ac:dyDescent="0.25">
      <c r="A373" s="154" t="s">
        <v>1718</v>
      </c>
      <c r="B373" s="155" t="s">
        <v>1718</v>
      </c>
      <c r="C373" s="156">
        <v>6.13</v>
      </c>
      <c r="D373" s="161">
        <v>6.1739610000000003</v>
      </c>
      <c r="E373" s="161">
        <v>-5.7820951000000003</v>
      </c>
      <c r="F373" s="152" t="b">
        <f>IF(ISBLANK(FarmUnit[[#This Row],[1. Identifiant interne d’exploitation agricole*]]),"",IF(ISERROR(MATCH(FarmUnit[[#This Row],[1. Identifiant interne d’exploitation agricole*]],GroupMember[1. Identifiant interne d’exploitation agricole*],0)),FALSE,TRUE))</f>
        <v>1</v>
      </c>
      <c r="G373" s="157">
        <f t="shared" si="13"/>
        <v>6.1739610000000003</v>
      </c>
      <c r="H373" s="157">
        <f t="shared" si="14"/>
        <v>-5.7820951000000003</v>
      </c>
      <c r="I373" s="158" t="str">
        <f t="array" ref="I373">IF(ISBLANK(C373),"",IF(C373=MAX(IF(FarmUnit[1. Identifiant interne d’exploitation agricole*]=A373,FarmUnit[3. Superficie de l’unité agricole (ha)*])),"!","-"))</f>
        <v>!</v>
      </c>
      <c r="J373" s="153" t="str">
        <f>IFERROR(CONCATENATE(VLOOKUP(A373,GM_Table,12,FALSE)," ",(VLOOKUP(A373,GM_Table,13,FALSE))),"")</f>
        <v/>
      </c>
    </row>
    <row r="374" spans="1:10" ht="13.5" customHeight="1" x14ac:dyDescent="0.25">
      <c r="A374" s="154" t="s">
        <v>1721</v>
      </c>
      <c r="B374" s="155" t="s">
        <v>1721</v>
      </c>
      <c r="C374" s="156">
        <v>5.3100000000000005</v>
      </c>
      <c r="D374" s="161">
        <v>6.1627044</v>
      </c>
      <c r="E374" s="161">
        <v>-5.7984267999999997</v>
      </c>
      <c r="F374" s="152" t="b">
        <f>IF(ISBLANK(FarmUnit[[#This Row],[1. Identifiant interne d’exploitation agricole*]]),"",IF(ISERROR(MATCH(FarmUnit[[#This Row],[1. Identifiant interne d’exploitation agricole*]],GroupMember[1. Identifiant interne d’exploitation agricole*],0)),FALSE,TRUE))</f>
        <v>1</v>
      </c>
      <c r="G374" s="157">
        <f t="shared" si="13"/>
        <v>6.1627044</v>
      </c>
      <c r="H374" s="157">
        <f t="shared" si="14"/>
        <v>-5.7984267999999997</v>
      </c>
      <c r="I374" s="158" t="str">
        <f t="array" ref="I374">IF(ISBLANK(C374),"",IF(C374=MAX(IF(FarmUnit[1. Identifiant interne d’exploitation agricole*]=A374,FarmUnit[3. Superficie de l’unité agricole (ha)*])),"!","-"))</f>
        <v>!</v>
      </c>
      <c r="J374" s="153" t="str">
        <f>IFERROR(CONCATENATE(VLOOKUP(A374,GM_Table,12,FALSE)," ",(VLOOKUP(A374,GM_Table,13,FALSE))),"")</f>
        <v/>
      </c>
    </row>
    <row r="375" spans="1:10" ht="13.5" customHeight="1" x14ac:dyDescent="0.25">
      <c r="A375" s="154" t="s">
        <v>1724</v>
      </c>
      <c r="B375" s="155" t="s">
        <v>1724</v>
      </c>
      <c r="C375" s="156">
        <v>7.58</v>
      </c>
      <c r="D375" s="161">
        <v>6.1616489000000003</v>
      </c>
      <c r="E375" s="161">
        <v>-5.7777697000000003</v>
      </c>
      <c r="F375" s="152" t="b">
        <f>IF(ISBLANK(FarmUnit[[#This Row],[1. Identifiant interne d’exploitation agricole*]]),"",IF(ISERROR(MATCH(FarmUnit[[#This Row],[1. Identifiant interne d’exploitation agricole*]],GroupMember[1. Identifiant interne d’exploitation agricole*],0)),FALSE,TRUE))</f>
        <v>1</v>
      </c>
      <c r="G375" s="157">
        <f t="shared" si="13"/>
        <v>6.1616489000000003</v>
      </c>
      <c r="H375" s="157">
        <f t="shared" si="14"/>
        <v>-5.7777697000000003</v>
      </c>
      <c r="I375" s="158" t="str">
        <f t="array" ref="I375">IF(ISBLANK(C375),"",IF(C375=MAX(IF(FarmUnit[1. Identifiant interne d’exploitation agricole*]=A375,FarmUnit[3. Superficie de l’unité agricole (ha)*])),"!","-"))</f>
        <v>!</v>
      </c>
      <c r="J375" s="153" t="str">
        <f>IFERROR(CONCATENATE(VLOOKUP(A375,GM_Table,12,FALSE)," ",(VLOOKUP(A375,GM_Table,13,FALSE))),"")</f>
        <v/>
      </c>
    </row>
    <row r="376" spans="1:10" ht="13.5" customHeight="1" x14ac:dyDescent="0.25">
      <c r="A376" s="154" t="s">
        <v>1727</v>
      </c>
      <c r="B376" s="155" t="s">
        <v>1727</v>
      </c>
      <c r="C376" s="156">
        <v>5.8599999999999994</v>
      </c>
      <c r="D376" s="161">
        <v>6.1511607000000001</v>
      </c>
      <c r="E376" s="161">
        <v>-5.7863914000000003</v>
      </c>
      <c r="F376" s="152" t="b">
        <f>IF(ISBLANK(FarmUnit[[#This Row],[1. Identifiant interne d’exploitation agricole*]]),"",IF(ISERROR(MATCH(FarmUnit[[#This Row],[1. Identifiant interne d’exploitation agricole*]],GroupMember[1. Identifiant interne d’exploitation agricole*],0)),FALSE,TRUE))</f>
        <v>1</v>
      </c>
      <c r="G376" s="157">
        <f t="shared" si="13"/>
        <v>6.1511607000000001</v>
      </c>
      <c r="H376" s="157">
        <f t="shared" si="14"/>
        <v>-5.7863914000000003</v>
      </c>
      <c r="I376" s="158" t="str">
        <f t="array" ref="I376">IF(ISBLANK(C376),"",IF(C376=MAX(IF(FarmUnit[1. Identifiant interne d’exploitation agricole*]=A376,FarmUnit[3. Superficie de l’unité agricole (ha)*])),"!","-"))</f>
        <v>!</v>
      </c>
      <c r="J376" s="153" t="str">
        <f>IFERROR(CONCATENATE(VLOOKUP(A376,GM_Table,12,FALSE)," ",(VLOOKUP(A376,GM_Table,13,FALSE))),"")</f>
        <v/>
      </c>
    </row>
    <row r="377" spans="1:10" ht="13.5" customHeight="1" x14ac:dyDescent="0.25">
      <c r="A377" s="154" t="s">
        <v>1729</v>
      </c>
      <c r="B377" s="155" t="s">
        <v>1729</v>
      </c>
      <c r="C377" s="156">
        <v>8.75</v>
      </c>
      <c r="D377" s="161">
        <v>6.2045314999999999</v>
      </c>
      <c r="E377" s="161">
        <v>-5.7868598000000002</v>
      </c>
      <c r="F377" s="152" t="b">
        <f>IF(ISBLANK(FarmUnit[[#This Row],[1. Identifiant interne d’exploitation agricole*]]),"",IF(ISERROR(MATCH(FarmUnit[[#This Row],[1. Identifiant interne d’exploitation agricole*]],GroupMember[1. Identifiant interne d’exploitation agricole*],0)),FALSE,TRUE))</f>
        <v>1</v>
      </c>
      <c r="G377" s="157">
        <f t="shared" si="13"/>
        <v>6.2045314999999999</v>
      </c>
      <c r="H377" s="157">
        <f t="shared" si="14"/>
        <v>-5.7868598000000002</v>
      </c>
      <c r="I377" s="158" t="str">
        <f t="array" ref="I377">IF(ISBLANK(C377),"",IF(C377=MAX(IF(FarmUnit[1. Identifiant interne d’exploitation agricole*]=A377,FarmUnit[3. Superficie de l’unité agricole (ha)*])),"!","-"))</f>
        <v>!</v>
      </c>
      <c r="J377" s="153" t="str">
        <f>IFERROR(CONCATENATE(VLOOKUP(A377,GM_Table,12,FALSE)," ",(VLOOKUP(A377,GM_Table,13,FALSE))),"")</f>
        <v/>
      </c>
    </row>
    <row r="378" spans="1:10" ht="13.5" customHeight="1" x14ac:dyDescent="0.25">
      <c r="A378" s="154" t="s">
        <v>1731</v>
      </c>
      <c r="B378" s="155" t="s">
        <v>1731</v>
      </c>
      <c r="C378" s="156">
        <v>5.3100000000000005</v>
      </c>
      <c r="D378" s="161">
        <v>6.2130900000000002</v>
      </c>
      <c r="E378" s="161">
        <v>-5.7975211</v>
      </c>
      <c r="F378" s="152" t="b">
        <f>IF(ISBLANK(FarmUnit[[#This Row],[1. Identifiant interne d’exploitation agricole*]]),"",IF(ISERROR(MATCH(FarmUnit[[#This Row],[1. Identifiant interne d’exploitation agricole*]],GroupMember[1. Identifiant interne d’exploitation agricole*],0)),FALSE,TRUE))</f>
        <v>1</v>
      </c>
      <c r="G378" s="157">
        <f t="shared" si="13"/>
        <v>6.2130900000000002</v>
      </c>
      <c r="H378" s="157">
        <f t="shared" si="14"/>
        <v>-5.7975211</v>
      </c>
      <c r="I378" s="158" t="str">
        <f t="array" ref="I378">IF(ISBLANK(C378),"",IF(C378=MAX(IF(FarmUnit[1. Identifiant interne d’exploitation agricole*]=A378,FarmUnit[3. Superficie de l’unité agricole (ha)*])),"!","-"))</f>
        <v>!</v>
      </c>
      <c r="J378" s="153" t="str">
        <f>IFERROR(CONCATENATE(VLOOKUP(A378,GM_Table,12,FALSE)," ",(VLOOKUP(A378,GM_Table,13,FALSE))),"")</f>
        <v/>
      </c>
    </row>
    <row r="379" spans="1:10" ht="13.5" customHeight="1" x14ac:dyDescent="0.25">
      <c r="A379" s="154" t="s">
        <v>1733</v>
      </c>
      <c r="B379" s="155" t="s">
        <v>1733</v>
      </c>
      <c r="C379" s="156">
        <v>5.48</v>
      </c>
      <c r="D379" s="161">
        <v>6.2165780000000002</v>
      </c>
      <c r="E379" s="161">
        <v>-5.7975874000000003</v>
      </c>
      <c r="F379" s="152" t="b">
        <f>IF(ISBLANK(FarmUnit[[#This Row],[1. Identifiant interne d’exploitation agricole*]]),"",IF(ISERROR(MATCH(FarmUnit[[#This Row],[1. Identifiant interne d’exploitation agricole*]],GroupMember[1. Identifiant interne d’exploitation agricole*],0)),FALSE,TRUE))</f>
        <v>1</v>
      </c>
      <c r="G379" s="157">
        <f t="shared" si="13"/>
        <v>6.2165780000000002</v>
      </c>
      <c r="H379" s="157">
        <f t="shared" si="14"/>
        <v>-5.7975874000000003</v>
      </c>
      <c r="I379" s="158" t="str">
        <f t="array" ref="I379">IF(ISBLANK(C379),"",IF(C379=MAX(IF(FarmUnit[1. Identifiant interne d’exploitation agricole*]=A379,FarmUnit[3. Superficie de l’unité agricole (ha)*])),"!","-"))</f>
        <v>!</v>
      </c>
      <c r="J379" s="153" t="str">
        <f>IFERROR(CONCATENATE(VLOOKUP(A379,GM_Table,12,FALSE)," ",(VLOOKUP(A379,GM_Table,13,FALSE))),"")</f>
        <v/>
      </c>
    </row>
    <row r="380" spans="1:10" ht="13.5" customHeight="1" x14ac:dyDescent="0.25">
      <c r="A380" s="154" t="s">
        <v>1735</v>
      </c>
      <c r="B380" s="155" t="s">
        <v>1735</v>
      </c>
      <c r="C380" s="156">
        <v>5.4</v>
      </c>
      <c r="D380" s="161">
        <v>6.2170271000000001</v>
      </c>
      <c r="E380" s="161">
        <v>-5.7969873999999999</v>
      </c>
      <c r="F380" s="152" t="b">
        <f>IF(ISBLANK(FarmUnit[[#This Row],[1. Identifiant interne d’exploitation agricole*]]),"",IF(ISERROR(MATCH(FarmUnit[[#This Row],[1. Identifiant interne d’exploitation agricole*]],GroupMember[1. Identifiant interne d’exploitation agricole*],0)),FALSE,TRUE))</f>
        <v>1</v>
      </c>
      <c r="G380" s="157">
        <f t="shared" si="13"/>
        <v>6.2170271000000001</v>
      </c>
      <c r="H380" s="157">
        <f t="shared" si="14"/>
        <v>-5.7969873999999999</v>
      </c>
      <c r="I380" s="158" t="str">
        <f t="array" ref="I380">IF(ISBLANK(C380),"",IF(C380=MAX(IF(FarmUnit[1. Identifiant interne d’exploitation agricole*]=A380,FarmUnit[3. Superficie de l’unité agricole (ha)*])),"!","-"))</f>
        <v>!</v>
      </c>
      <c r="J380" s="153" t="str">
        <f>IFERROR(CONCATENATE(VLOOKUP(A380,GM_Table,12,FALSE)," ",(VLOOKUP(A380,GM_Table,13,FALSE))),"")</f>
        <v/>
      </c>
    </row>
    <row r="381" spans="1:10" ht="13.5" customHeight="1" x14ac:dyDescent="0.25">
      <c r="A381" s="154" t="s">
        <v>1737</v>
      </c>
      <c r="B381" s="155" t="s">
        <v>1737</v>
      </c>
      <c r="C381" s="156">
        <v>5.8599999999999994</v>
      </c>
      <c r="D381" s="161">
        <v>6.2079541000000003</v>
      </c>
      <c r="E381" s="161">
        <v>-5.8080483999999997</v>
      </c>
      <c r="F381" s="152" t="b">
        <f>IF(ISBLANK(FarmUnit[[#This Row],[1. Identifiant interne d’exploitation agricole*]]),"",IF(ISERROR(MATCH(FarmUnit[[#This Row],[1. Identifiant interne d’exploitation agricole*]],GroupMember[1. Identifiant interne d’exploitation agricole*],0)),FALSE,TRUE))</f>
        <v>1</v>
      </c>
      <c r="G381" s="157">
        <f t="shared" si="13"/>
        <v>6.2079541000000003</v>
      </c>
      <c r="H381" s="157">
        <f t="shared" si="14"/>
        <v>-5.8080483999999997</v>
      </c>
      <c r="I381" s="158" t="str">
        <f t="array" ref="I381">IF(ISBLANK(C381),"",IF(C381=MAX(IF(FarmUnit[1. Identifiant interne d’exploitation agricole*]=A381,FarmUnit[3. Superficie de l’unité agricole (ha)*])),"!","-"))</f>
        <v>!</v>
      </c>
      <c r="J381" s="153" t="str">
        <f>IFERROR(CONCATENATE(VLOOKUP(A381,GM_Table,12,FALSE)," ",(VLOOKUP(A381,GM_Table,13,FALSE))),"")</f>
        <v/>
      </c>
    </row>
    <row r="382" spans="1:10" ht="13.5" customHeight="1" x14ac:dyDescent="0.25">
      <c r="A382" s="154" t="s">
        <v>1739</v>
      </c>
      <c r="B382" s="155" t="s">
        <v>1739</v>
      </c>
      <c r="C382" s="156">
        <v>7.39</v>
      </c>
      <c r="D382" s="161">
        <v>6.1484188</v>
      </c>
      <c r="E382" s="161">
        <v>-5.7536819000000001</v>
      </c>
      <c r="F382" s="152" t="b">
        <f>IF(ISBLANK(FarmUnit[[#This Row],[1. Identifiant interne d’exploitation agricole*]]),"",IF(ISERROR(MATCH(FarmUnit[[#This Row],[1. Identifiant interne d’exploitation agricole*]],GroupMember[1. Identifiant interne d’exploitation agricole*],0)),FALSE,TRUE))</f>
        <v>1</v>
      </c>
      <c r="G382" s="157">
        <f t="shared" si="13"/>
        <v>6.1484188</v>
      </c>
      <c r="H382" s="157">
        <f t="shared" si="14"/>
        <v>-5.7536819000000001</v>
      </c>
      <c r="I382" s="158" t="str">
        <f t="array" ref="I382">IF(ISBLANK(C382),"",IF(C382=MAX(IF(FarmUnit[1. Identifiant interne d’exploitation agricole*]=A382,FarmUnit[3. Superficie de l’unité agricole (ha)*])),"!","-"))</f>
        <v>!</v>
      </c>
      <c r="J382" s="153" t="str">
        <f>IFERROR(CONCATENATE(VLOOKUP(A382,GM_Table,12,FALSE)," ",(VLOOKUP(A382,GM_Table,13,FALSE))),"")</f>
        <v/>
      </c>
    </row>
    <row r="383" spans="1:10" ht="13.5" customHeight="1" x14ac:dyDescent="0.25">
      <c r="A383" s="154" t="s">
        <v>1741</v>
      </c>
      <c r="B383" s="155" t="s">
        <v>1741</v>
      </c>
      <c r="C383" s="156">
        <v>7.63</v>
      </c>
      <c r="D383" s="161">
        <v>6.1332544999999996</v>
      </c>
      <c r="E383" s="161">
        <v>-5.8115984999999997</v>
      </c>
      <c r="F383" s="152" t="b">
        <f>IF(ISBLANK(FarmUnit[[#This Row],[1. Identifiant interne d’exploitation agricole*]]),"",IF(ISERROR(MATCH(FarmUnit[[#This Row],[1. Identifiant interne d’exploitation agricole*]],GroupMember[1. Identifiant interne d’exploitation agricole*],0)),FALSE,TRUE))</f>
        <v>1</v>
      </c>
      <c r="G383" s="157">
        <f t="shared" si="13"/>
        <v>6.1332544999999996</v>
      </c>
      <c r="H383" s="157">
        <f t="shared" si="14"/>
        <v>-5.8115984999999997</v>
      </c>
      <c r="I383" s="158" t="str">
        <f t="array" ref="I383">IF(ISBLANK(C383),"",IF(C383=MAX(IF(FarmUnit[1. Identifiant interne d’exploitation agricole*]=A383,FarmUnit[3. Superficie de l’unité agricole (ha)*])),"!","-"))</f>
        <v>!</v>
      </c>
      <c r="J383" s="153" t="str">
        <f>IFERROR(CONCATENATE(VLOOKUP(A383,GM_Table,12,FALSE)," ",(VLOOKUP(A383,GM_Table,13,FALSE))),"")</f>
        <v/>
      </c>
    </row>
    <row r="384" spans="1:10" ht="13.5" customHeight="1" x14ac:dyDescent="0.25">
      <c r="A384" s="154" t="s">
        <v>1743</v>
      </c>
      <c r="B384" s="155" t="s">
        <v>1743</v>
      </c>
      <c r="C384" s="156">
        <v>8.34</v>
      </c>
      <c r="D384" s="161">
        <v>6.2373623</v>
      </c>
      <c r="E384" s="161">
        <v>-5.7933441999999999</v>
      </c>
      <c r="F384" s="152" t="b">
        <f>IF(ISBLANK(FarmUnit[[#This Row],[1. Identifiant interne d’exploitation agricole*]]),"",IF(ISERROR(MATCH(FarmUnit[[#This Row],[1. Identifiant interne d’exploitation agricole*]],GroupMember[1. Identifiant interne d’exploitation agricole*],0)),FALSE,TRUE))</f>
        <v>1</v>
      </c>
      <c r="G384" s="157">
        <f t="shared" si="13"/>
        <v>6.2373623</v>
      </c>
      <c r="H384" s="157">
        <f t="shared" si="14"/>
        <v>-5.7933441999999999</v>
      </c>
      <c r="I384" s="158" t="str">
        <f t="array" ref="I384">IF(ISBLANK(C384),"",IF(C384=MAX(IF(FarmUnit[1. Identifiant interne d’exploitation agricole*]=A384,FarmUnit[3. Superficie de l’unité agricole (ha)*])),"!","-"))</f>
        <v>!</v>
      </c>
      <c r="J384" s="153" t="str">
        <f>IFERROR(CONCATENATE(VLOOKUP(A384,GM_Table,12,FALSE)," ",(VLOOKUP(A384,GM_Table,13,FALSE))),"")</f>
        <v/>
      </c>
    </row>
    <row r="385" spans="1:10" ht="13.5" customHeight="1" x14ac:dyDescent="0.25">
      <c r="A385" s="154" t="s">
        <v>1746</v>
      </c>
      <c r="B385" s="155" t="s">
        <v>1746</v>
      </c>
      <c r="C385" s="156">
        <v>5.33</v>
      </c>
      <c r="D385" s="161">
        <v>6.2220997000000002</v>
      </c>
      <c r="E385" s="161">
        <v>-5.8148271999999999</v>
      </c>
      <c r="F385" s="152" t="b">
        <f>IF(ISBLANK(FarmUnit[[#This Row],[1. Identifiant interne d’exploitation agricole*]]),"",IF(ISERROR(MATCH(FarmUnit[[#This Row],[1. Identifiant interne d’exploitation agricole*]],GroupMember[1. Identifiant interne d’exploitation agricole*],0)),FALSE,TRUE))</f>
        <v>1</v>
      </c>
      <c r="G385" s="157">
        <f t="shared" si="13"/>
        <v>6.2220997000000002</v>
      </c>
      <c r="H385" s="157">
        <f t="shared" si="14"/>
        <v>-5.8148271999999999</v>
      </c>
      <c r="I385" s="158" t="str">
        <f t="array" ref="I385">IF(ISBLANK(C385),"",IF(C385=MAX(IF(FarmUnit[1. Identifiant interne d’exploitation agricole*]=A385,FarmUnit[3. Superficie de l’unité agricole (ha)*])),"!","-"))</f>
        <v>!</v>
      </c>
      <c r="J385" s="153" t="str">
        <f>IFERROR(CONCATENATE(VLOOKUP(A385,GM_Table,12,FALSE)," ",(VLOOKUP(A385,GM_Table,13,FALSE))),"")</f>
        <v/>
      </c>
    </row>
    <row r="386" spans="1:10" ht="13.5" customHeight="1" x14ac:dyDescent="0.25">
      <c r="A386" s="154" t="s">
        <v>1749</v>
      </c>
      <c r="B386" s="155" t="s">
        <v>1749</v>
      </c>
      <c r="C386" s="156">
        <v>6.2</v>
      </c>
      <c r="D386" s="161">
        <v>6.1969877000000002</v>
      </c>
      <c r="E386" s="161">
        <v>-5.7839149000000001</v>
      </c>
      <c r="F386" s="152" t="b">
        <f>IF(ISBLANK(FarmUnit[[#This Row],[1. Identifiant interne d’exploitation agricole*]]),"",IF(ISERROR(MATCH(FarmUnit[[#This Row],[1. Identifiant interne d’exploitation agricole*]],GroupMember[1. Identifiant interne d’exploitation agricole*],0)),FALSE,TRUE))</f>
        <v>1</v>
      </c>
      <c r="G386" s="157">
        <f t="shared" si="13"/>
        <v>6.1969877000000002</v>
      </c>
      <c r="H386" s="157">
        <f t="shared" si="14"/>
        <v>-5.7839149000000001</v>
      </c>
      <c r="I386" s="158" t="str">
        <f t="array" ref="I386">IF(ISBLANK(C386),"",IF(C386=MAX(IF(FarmUnit[1. Identifiant interne d’exploitation agricole*]=A386,FarmUnit[3. Superficie de l’unité agricole (ha)*])),"!","-"))</f>
        <v>!</v>
      </c>
      <c r="J386" s="153" t="str">
        <f>IFERROR(CONCATENATE(VLOOKUP(A386,GM_Table,12,FALSE)," ",(VLOOKUP(A386,GM_Table,13,FALSE))),"")</f>
        <v/>
      </c>
    </row>
    <row r="387" spans="1:10" ht="13.5" customHeight="1" x14ac:dyDescent="0.25">
      <c r="A387" s="154" t="s">
        <v>1751</v>
      </c>
      <c r="B387" s="155" t="s">
        <v>1751</v>
      </c>
      <c r="C387" s="156">
        <v>6.08</v>
      </c>
      <c r="D387" s="161">
        <v>6.1954561000000004</v>
      </c>
      <c r="E387" s="161">
        <v>-5.7977802000000001</v>
      </c>
      <c r="F387" s="152" t="b">
        <f>IF(ISBLANK(FarmUnit[[#This Row],[1. Identifiant interne d’exploitation agricole*]]),"",IF(ISERROR(MATCH(FarmUnit[[#This Row],[1. Identifiant interne d’exploitation agricole*]],GroupMember[1. Identifiant interne d’exploitation agricole*],0)),FALSE,TRUE))</f>
        <v>1</v>
      </c>
      <c r="G387" s="157">
        <f t="shared" si="13"/>
        <v>6.1954561000000004</v>
      </c>
      <c r="H387" s="157">
        <f t="shared" si="14"/>
        <v>-5.7977802000000001</v>
      </c>
      <c r="I387" s="158" t="str">
        <f t="array" ref="I387">IF(ISBLANK(C387),"",IF(C387=MAX(IF(FarmUnit[1. Identifiant interne d’exploitation agricole*]=A387,FarmUnit[3. Superficie de l’unité agricole (ha)*])),"!","-"))</f>
        <v>!</v>
      </c>
      <c r="J387" s="153" t="str">
        <f>IFERROR(CONCATENATE(VLOOKUP(A387,GM_Table,12,FALSE)," ",(VLOOKUP(A387,GM_Table,13,FALSE))),"")</f>
        <v/>
      </c>
    </row>
    <row r="388" spans="1:10" ht="13.5" customHeight="1" x14ac:dyDescent="0.25">
      <c r="A388" s="154" t="s">
        <v>1754</v>
      </c>
      <c r="B388" s="155" t="s">
        <v>1754</v>
      </c>
      <c r="C388" s="156">
        <v>5.6400000000000006</v>
      </c>
      <c r="D388" s="161">
        <v>6.1831120999999998</v>
      </c>
      <c r="E388" s="161">
        <v>-5.7445056000000001</v>
      </c>
      <c r="F388" s="152" t="b">
        <f>IF(ISBLANK(FarmUnit[[#This Row],[1. Identifiant interne d’exploitation agricole*]]),"",IF(ISERROR(MATCH(FarmUnit[[#This Row],[1. Identifiant interne d’exploitation agricole*]],GroupMember[1. Identifiant interne d’exploitation agricole*],0)),FALSE,TRUE))</f>
        <v>1</v>
      </c>
      <c r="G388" s="157">
        <f t="shared" si="13"/>
        <v>6.1831120999999998</v>
      </c>
      <c r="H388" s="157">
        <f t="shared" si="14"/>
        <v>-5.7445056000000001</v>
      </c>
      <c r="I388" s="158" t="str">
        <f t="array" ref="I388">IF(ISBLANK(C388),"",IF(C388=MAX(IF(FarmUnit[1. Identifiant interne d’exploitation agricole*]=A388,FarmUnit[3. Superficie de l’unité agricole (ha)*])),"!","-"))</f>
        <v>!</v>
      </c>
      <c r="J388" s="153" t="str">
        <f>IFERROR(CONCATENATE(VLOOKUP(A388,GM_Table,12,FALSE)," ",(VLOOKUP(A388,GM_Table,13,FALSE))),"")</f>
        <v/>
      </c>
    </row>
    <row r="389" spans="1:10" ht="13.5" customHeight="1" x14ac:dyDescent="0.25">
      <c r="A389" s="154" t="s">
        <v>1756</v>
      </c>
      <c r="B389" s="155" t="s">
        <v>1756</v>
      </c>
      <c r="C389" s="156">
        <v>7.65</v>
      </c>
      <c r="D389" s="161">
        <v>6.1794108000000003</v>
      </c>
      <c r="E389" s="161">
        <v>-5.7474347000000003</v>
      </c>
      <c r="F389" s="152" t="b">
        <f>IF(ISBLANK(FarmUnit[[#This Row],[1. Identifiant interne d’exploitation agricole*]]),"",IF(ISERROR(MATCH(FarmUnit[[#This Row],[1. Identifiant interne d’exploitation agricole*]],GroupMember[1. Identifiant interne d’exploitation agricole*],0)),FALSE,TRUE))</f>
        <v>1</v>
      </c>
      <c r="G389" s="157">
        <f t="shared" si="13"/>
        <v>6.1794108000000003</v>
      </c>
      <c r="H389" s="157">
        <f t="shared" si="14"/>
        <v>-5.7474347000000003</v>
      </c>
      <c r="I389" s="158" t="str">
        <f t="array" ref="I389">IF(ISBLANK(C389),"",IF(C389=MAX(IF(FarmUnit[1. Identifiant interne d’exploitation agricole*]=A389,FarmUnit[3. Superficie de l’unité agricole (ha)*])),"!","-"))</f>
        <v>!</v>
      </c>
      <c r="J389" s="153" t="str">
        <f>IFERROR(CONCATENATE(VLOOKUP(A389,GM_Table,12,FALSE)," ",(VLOOKUP(A389,GM_Table,13,FALSE))),"")</f>
        <v/>
      </c>
    </row>
    <row r="390" spans="1:10" ht="13.5" customHeight="1" x14ac:dyDescent="0.25">
      <c r="A390" s="154" t="s">
        <v>1758</v>
      </c>
      <c r="B390" s="155" t="s">
        <v>1758</v>
      </c>
      <c r="C390" s="156">
        <v>5.9</v>
      </c>
      <c r="D390" s="161">
        <v>6.2124233000000002</v>
      </c>
      <c r="E390" s="161">
        <v>-5.7890215999999999</v>
      </c>
      <c r="F390" s="152" t="b">
        <f>IF(ISBLANK(FarmUnit[[#This Row],[1. Identifiant interne d’exploitation agricole*]]),"",IF(ISERROR(MATCH(FarmUnit[[#This Row],[1. Identifiant interne d’exploitation agricole*]],GroupMember[1. Identifiant interne d’exploitation agricole*],0)),FALSE,TRUE))</f>
        <v>1</v>
      </c>
      <c r="G390" s="157">
        <f t="shared" si="13"/>
        <v>6.2124233000000002</v>
      </c>
      <c r="H390" s="157">
        <f t="shared" si="14"/>
        <v>-5.7890215999999999</v>
      </c>
      <c r="I390" s="158" t="str">
        <f t="array" ref="I390">IF(ISBLANK(C390),"",IF(C390=MAX(IF(FarmUnit[1. Identifiant interne d’exploitation agricole*]=A390,FarmUnit[3. Superficie de l’unité agricole (ha)*])),"!","-"))</f>
        <v>!</v>
      </c>
      <c r="J390" s="153" t="str">
        <f>IFERROR(CONCATENATE(VLOOKUP(A390,GM_Table,12,FALSE)," ",(VLOOKUP(A390,GM_Table,13,FALSE))),"")</f>
        <v/>
      </c>
    </row>
    <row r="391" spans="1:10" ht="13.5" customHeight="1" x14ac:dyDescent="0.25">
      <c r="A391" s="154" t="s">
        <v>1760</v>
      </c>
      <c r="B391" s="155" t="s">
        <v>1760</v>
      </c>
      <c r="C391" s="156">
        <v>5.93</v>
      </c>
      <c r="D391" s="161">
        <v>6.1736724000000001</v>
      </c>
      <c r="E391" s="161">
        <v>-5.7433319999999997</v>
      </c>
      <c r="F391" s="152" t="b">
        <f>IF(ISBLANK(FarmUnit[[#This Row],[1. Identifiant interne d’exploitation agricole*]]),"",IF(ISERROR(MATCH(FarmUnit[[#This Row],[1. Identifiant interne d’exploitation agricole*]],GroupMember[1. Identifiant interne d’exploitation agricole*],0)),FALSE,TRUE))</f>
        <v>1</v>
      </c>
      <c r="G391" s="157">
        <f t="shared" si="13"/>
        <v>6.1736724000000001</v>
      </c>
      <c r="H391" s="157">
        <f t="shared" si="14"/>
        <v>-5.7433319999999997</v>
      </c>
      <c r="I391" s="158" t="str">
        <f t="array" ref="I391">IF(ISBLANK(C391),"",IF(C391=MAX(IF(FarmUnit[1. Identifiant interne d’exploitation agricole*]=A391,FarmUnit[3. Superficie de l’unité agricole (ha)*])),"!","-"))</f>
        <v>!</v>
      </c>
      <c r="J391" s="153" t="str">
        <f>IFERROR(CONCATENATE(VLOOKUP(A391,GM_Table,12,FALSE)," ",(VLOOKUP(A391,GM_Table,13,FALSE))),"")</f>
        <v/>
      </c>
    </row>
    <row r="392" spans="1:10" ht="13.5" customHeight="1" x14ac:dyDescent="0.25">
      <c r="A392" s="154" t="s">
        <v>1762</v>
      </c>
      <c r="B392" s="155" t="s">
        <v>1762</v>
      </c>
      <c r="C392" s="156">
        <v>16.05</v>
      </c>
      <c r="D392" s="161">
        <v>6.2066629999999998</v>
      </c>
      <c r="E392" s="161">
        <v>-5.8014682999999998</v>
      </c>
      <c r="F392" s="152" t="b">
        <f>IF(ISBLANK(FarmUnit[[#This Row],[1. Identifiant interne d’exploitation agricole*]]),"",IF(ISERROR(MATCH(FarmUnit[[#This Row],[1. Identifiant interne d’exploitation agricole*]],GroupMember[1. Identifiant interne d’exploitation agricole*],0)),FALSE,TRUE))</f>
        <v>1</v>
      </c>
      <c r="G392" s="157">
        <f t="shared" si="13"/>
        <v>6.2066629999999998</v>
      </c>
      <c r="H392" s="157">
        <f t="shared" si="14"/>
        <v>-5.8014682999999998</v>
      </c>
      <c r="I392" s="158" t="str">
        <f t="array" ref="I392">IF(ISBLANK(C392),"",IF(C392=MAX(IF(FarmUnit[1. Identifiant interne d’exploitation agricole*]=A392,FarmUnit[3. Superficie de l’unité agricole (ha)*])),"!","-"))</f>
        <v>!</v>
      </c>
      <c r="J392" s="153" t="str">
        <f>IFERROR(CONCATENATE(VLOOKUP(A392,GM_Table,12,FALSE)," ",(VLOOKUP(A392,GM_Table,13,FALSE))),"")</f>
        <v/>
      </c>
    </row>
    <row r="393" spans="1:10" ht="13.5" customHeight="1" x14ac:dyDescent="0.25">
      <c r="A393" s="154" t="s">
        <v>1764</v>
      </c>
      <c r="B393" s="155" t="s">
        <v>1764</v>
      </c>
      <c r="C393" s="156">
        <v>5.15</v>
      </c>
      <c r="D393" s="161">
        <v>6.2053364000000002</v>
      </c>
      <c r="E393" s="161">
        <v>-5.8021953999999996</v>
      </c>
      <c r="F393" s="152" t="b">
        <f>IF(ISBLANK(FarmUnit[[#This Row],[1. Identifiant interne d’exploitation agricole*]]),"",IF(ISERROR(MATCH(FarmUnit[[#This Row],[1. Identifiant interne d’exploitation agricole*]],GroupMember[1. Identifiant interne d’exploitation agricole*],0)),FALSE,TRUE))</f>
        <v>1</v>
      </c>
      <c r="G393" s="157">
        <f t="shared" si="13"/>
        <v>6.2053364000000002</v>
      </c>
      <c r="H393" s="157">
        <f t="shared" si="14"/>
        <v>-5.8021953999999996</v>
      </c>
      <c r="I393" s="158" t="str">
        <f t="array" ref="I393">IF(ISBLANK(C393),"",IF(C393=MAX(IF(FarmUnit[1. Identifiant interne d’exploitation agricole*]=A393,FarmUnit[3. Superficie de l’unité agricole (ha)*])),"!","-"))</f>
        <v>!</v>
      </c>
      <c r="J393" s="153" t="str">
        <f>IFERROR(CONCATENATE(VLOOKUP(A393,GM_Table,12,FALSE)," ",(VLOOKUP(A393,GM_Table,13,FALSE))),"")</f>
        <v/>
      </c>
    </row>
    <row r="394" spans="1:10" ht="13.5" customHeight="1" x14ac:dyDescent="0.25">
      <c r="A394" s="154" t="s">
        <v>1766</v>
      </c>
      <c r="B394" s="155" t="s">
        <v>1766</v>
      </c>
      <c r="C394" s="156">
        <v>5.24</v>
      </c>
      <c r="D394" s="161">
        <v>6.1678813000000003</v>
      </c>
      <c r="E394" s="161">
        <v>-5.7600474999999998</v>
      </c>
      <c r="F394" s="152" t="b">
        <f>IF(ISBLANK(FarmUnit[[#This Row],[1. Identifiant interne d’exploitation agricole*]]),"",IF(ISERROR(MATCH(FarmUnit[[#This Row],[1. Identifiant interne d’exploitation agricole*]],GroupMember[1. Identifiant interne d’exploitation agricole*],0)),FALSE,TRUE))</f>
        <v>1</v>
      </c>
      <c r="G394" s="157">
        <f t="shared" si="13"/>
        <v>6.1678813000000003</v>
      </c>
      <c r="H394" s="157">
        <f t="shared" si="14"/>
        <v>-5.7600474999999998</v>
      </c>
      <c r="I394" s="158" t="str">
        <f t="array" ref="I394">IF(ISBLANK(C394),"",IF(C394=MAX(IF(FarmUnit[1. Identifiant interne d’exploitation agricole*]=A394,FarmUnit[3. Superficie de l’unité agricole (ha)*])),"!","-"))</f>
        <v>!</v>
      </c>
      <c r="J394" s="153" t="str">
        <f>IFERROR(CONCATENATE(VLOOKUP(A394,GM_Table,12,FALSE)," ",(VLOOKUP(A394,GM_Table,13,FALSE))),"")</f>
        <v/>
      </c>
    </row>
    <row r="395" spans="1:10" ht="13.5" customHeight="1" x14ac:dyDescent="0.25">
      <c r="A395" s="154" t="s">
        <v>1768</v>
      </c>
      <c r="B395" s="155" t="s">
        <v>1768</v>
      </c>
      <c r="C395" s="156">
        <v>7.69</v>
      </c>
      <c r="D395" s="161">
        <v>6.1861215999999999</v>
      </c>
      <c r="E395" s="161">
        <v>-5.7554077000000001</v>
      </c>
      <c r="F395" s="152" t="b">
        <f>IF(ISBLANK(FarmUnit[[#This Row],[1. Identifiant interne d’exploitation agricole*]]),"",IF(ISERROR(MATCH(FarmUnit[[#This Row],[1. Identifiant interne d’exploitation agricole*]],GroupMember[1. Identifiant interne d’exploitation agricole*],0)),FALSE,TRUE))</f>
        <v>1</v>
      </c>
      <c r="G395" s="157">
        <f t="shared" si="13"/>
        <v>6.1861215999999999</v>
      </c>
      <c r="H395" s="157">
        <f t="shared" si="14"/>
        <v>-5.7554077000000001</v>
      </c>
      <c r="I395" s="158" t="str">
        <f t="array" ref="I395">IF(ISBLANK(C395),"",IF(C395=MAX(IF(FarmUnit[1. Identifiant interne d’exploitation agricole*]=A395,FarmUnit[3. Superficie de l’unité agricole (ha)*])),"!","-"))</f>
        <v>!</v>
      </c>
      <c r="J395" s="153" t="str">
        <f>IFERROR(CONCATENATE(VLOOKUP(A395,GM_Table,12,FALSE)," ",(VLOOKUP(A395,GM_Table,13,FALSE))),"")</f>
        <v/>
      </c>
    </row>
    <row r="396" spans="1:10" ht="13.5" customHeight="1" x14ac:dyDescent="0.25">
      <c r="A396" s="154" t="s">
        <v>1770</v>
      </c>
      <c r="B396" s="155" t="s">
        <v>1770</v>
      </c>
      <c r="C396" s="156">
        <v>5.05</v>
      </c>
      <c r="D396" s="161">
        <v>6.2034665999999996</v>
      </c>
      <c r="E396" s="161">
        <v>-5.7945181000000003</v>
      </c>
      <c r="F396" s="152" t="b">
        <f>IF(ISBLANK(FarmUnit[[#This Row],[1. Identifiant interne d’exploitation agricole*]]),"",IF(ISERROR(MATCH(FarmUnit[[#This Row],[1. Identifiant interne d’exploitation agricole*]],GroupMember[1. Identifiant interne d’exploitation agricole*],0)),FALSE,TRUE))</f>
        <v>1</v>
      </c>
      <c r="G396" s="157">
        <f t="shared" si="13"/>
        <v>6.2034665999999996</v>
      </c>
      <c r="H396" s="157">
        <f t="shared" si="14"/>
        <v>-5.7945181000000003</v>
      </c>
      <c r="I396" s="158" t="str">
        <f t="array" ref="I396">IF(ISBLANK(C396),"",IF(C396=MAX(IF(FarmUnit[1. Identifiant interne d’exploitation agricole*]=A396,FarmUnit[3. Superficie de l’unité agricole (ha)*])),"!","-"))</f>
        <v>!</v>
      </c>
      <c r="J396" s="153" t="str">
        <f>IFERROR(CONCATENATE(VLOOKUP(A396,GM_Table,12,FALSE)," ",(VLOOKUP(A396,GM_Table,13,FALSE))),"")</f>
        <v/>
      </c>
    </row>
    <row r="397" spans="1:10" ht="13.5" customHeight="1" x14ac:dyDescent="0.25">
      <c r="A397" s="154" t="s">
        <v>1772</v>
      </c>
      <c r="B397" s="155" t="s">
        <v>1772</v>
      </c>
      <c r="C397" s="156">
        <v>7.01</v>
      </c>
      <c r="D397" s="161">
        <v>6.1980430999999996</v>
      </c>
      <c r="E397" s="161">
        <v>-5.7965236999999998</v>
      </c>
      <c r="F397" s="152" t="b">
        <f>IF(ISBLANK(FarmUnit[[#This Row],[1. Identifiant interne d’exploitation agricole*]]),"",IF(ISERROR(MATCH(FarmUnit[[#This Row],[1. Identifiant interne d’exploitation agricole*]],GroupMember[1. Identifiant interne d’exploitation agricole*],0)),FALSE,TRUE))</f>
        <v>1</v>
      </c>
      <c r="G397" s="157">
        <f t="shared" si="13"/>
        <v>6.1980430999999996</v>
      </c>
      <c r="H397" s="157">
        <f t="shared" si="14"/>
        <v>-5.7965236999999998</v>
      </c>
      <c r="I397" s="158" t="str">
        <f t="array" ref="I397">IF(ISBLANK(C397),"",IF(C397=MAX(IF(FarmUnit[1. Identifiant interne d’exploitation agricole*]=A397,FarmUnit[3. Superficie de l’unité agricole (ha)*])),"!","-"))</f>
        <v>!</v>
      </c>
      <c r="J397" s="153" t="str">
        <f>IFERROR(CONCATENATE(VLOOKUP(A397,GM_Table,12,FALSE)," ",(VLOOKUP(A397,GM_Table,13,FALSE))),"")</f>
        <v/>
      </c>
    </row>
    <row r="398" spans="1:10" ht="13.5" customHeight="1" x14ac:dyDescent="0.25">
      <c r="A398" s="154" t="s">
        <v>1775</v>
      </c>
      <c r="B398" s="155" t="s">
        <v>1775</v>
      </c>
      <c r="C398" s="156">
        <v>11.74</v>
      </c>
      <c r="D398" s="161">
        <v>6.2075475000000004</v>
      </c>
      <c r="E398" s="161">
        <v>-5.7897686000000004</v>
      </c>
      <c r="F398" s="152" t="b">
        <f>IF(ISBLANK(FarmUnit[[#This Row],[1. Identifiant interne d’exploitation agricole*]]),"",IF(ISERROR(MATCH(FarmUnit[[#This Row],[1. Identifiant interne d’exploitation agricole*]],GroupMember[1. Identifiant interne d’exploitation agricole*],0)),FALSE,TRUE))</f>
        <v>1</v>
      </c>
      <c r="G398" s="157">
        <f t="shared" si="13"/>
        <v>6.2075475000000004</v>
      </c>
      <c r="H398" s="157">
        <f t="shared" si="14"/>
        <v>-5.7897686000000004</v>
      </c>
      <c r="I398" s="158" t="str">
        <f t="array" ref="I398">IF(ISBLANK(C398),"",IF(C398=MAX(IF(FarmUnit[1. Identifiant interne d’exploitation agricole*]=A398,FarmUnit[3. Superficie de l’unité agricole (ha)*])),"!","-"))</f>
        <v>!</v>
      </c>
      <c r="J398" s="153" t="str">
        <f>IFERROR(CONCATENATE(VLOOKUP(A398,GM_Table,12,FALSE)," ",(VLOOKUP(A398,GM_Table,13,FALSE))),"")</f>
        <v/>
      </c>
    </row>
    <row r="399" spans="1:10" ht="13.5" customHeight="1" x14ac:dyDescent="0.25">
      <c r="A399" s="154" t="s">
        <v>1777</v>
      </c>
      <c r="B399" s="155" t="s">
        <v>1777</v>
      </c>
      <c r="C399" s="156">
        <v>7.12</v>
      </c>
      <c r="D399" s="161">
        <v>6.1187610000000001</v>
      </c>
      <c r="E399" s="161">
        <v>-5.8018862000000002</v>
      </c>
      <c r="F399" s="152" t="b">
        <f>IF(ISBLANK(FarmUnit[[#This Row],[1. Identifiant interne d’exploitation agricole*]]),"",IF(ISERROR(MATCH(FarmUnit[[#This Row],[1. Identifiant interne d’exploitation agricole*]],GroupMember[1. Identifiant interne d’exploitation agricole*],0)),FALSE,TRUE))</f>
        <v>1</v>
      </c>
      <c r="G399" s="157">
        <f t="shared" si="13"/>
        <v>6.1187610000000001</v>
      </c>
      <c r="H399" s="157">
        <f t="shared" si="14"/>
        <v>-5.8018862000000002</v>
      </c>
      <c r="I399" s="158" t="str">
        <f t="array" ref="I399">IF(ISBLANK(C399),"",IF(C399=MAX(IF(FarmUnit[1. Identifiant interne d’exploitation agricole*]=A399,FarmUnit[3. Superficie de l’unité agricole (ha)*])),"!","-"))</f>
        <v>!</v>
      </c>
      <c r="J399" s="153" t="str">
        <f>IFERROR(CONCATENATE(VLOOKUP(A399,GM_Table,12,FALSE)," ",(VLOOKUP(A399,GM_Table,13,FALSE))),"")</f>
        <v/>
      </c>
    </row>
    <row r="400" spans="1:10" ht="13.5" customHeight="1" x14ac:dyDescent="0.25">
      <c r="A400" s="154" t="s">
        <v>1779</v>
      </c>
      <c r="B400" s="155" t="s">
        <v>1779</v>
      </c>
      <c r="C400" s="156">
        <v>5.3100000000000005</v>
      </c>
      <c r="D400" s="161">
        <v>6.1572936</v>
      </c>
      <c r="E400" s="161">
        <v>-5.7793621999999996</v>
      </c>
      <c r="F400" s="152" t="b">
        <f>IF(ISBLANK(FarmUnit[[#This Row],[1. Identifiant interne d’exploitation agricole*]]),"",IF(ISERROR(MATCH(FarmUnit[[#This Row],[1. Identifiant interne d’exploitation agricole*]],GroupMember[1. Identifiant interne d’exploitation agricole*],0)),FALSE,TRUE))</f>
        <v>1</v>
      </c>
      <c r="G400" s="157">
        <f t="shared" si="13"/>
        <v>6.1572936</v>
      </c>
      <c r="H400" s="157">
        <f t="shared" si="14"/>
        <v>-5.7793621999999996</v>
      </c>
      <c r="I400" s="158" t="str">
        <f t="array" ref="I400">IF(ISBLANK(C400),"",IF(C400=MAX(IF(FarmUnit[1. Identifiant interne d’exploitation agricole*]=A400,FarmUnit[3. Superficie de l’unité agricole (ha)*])),"!","-"))</f>
        <v>!</v>
      </c>
      <c r="J400" s="153" t="str">
        <f>IFERROR(CONCATENATE(VLOOKUP(A400,GM_Table,12,FALSE)," ",(VLOOKUP(A400,GM_Table,13,FALSE))),"")</f>
        <v/>
      </c>
    </row>
    <row r="401" spans="1:10" ht="13.5" customHeight="1" x14ac:dyDescent="0.25">
      <c r="A401" s="154" t="s">
        <v>1781</v>
      </c>
      <c r="B401" s="155" t="s">
        <v>1781</v>
      </c>
      <c r="C401" s="156">
        <v>9.2199999999999989</v>
      </c>
      <c r="D401" s="161">
        <v>6.1915924000000002</v>
      </c>
      <c r="E401" s="161">
        <v>-5.7549365999999997</v>
      </c>
      <c r="F401" s="152" t="b">
        <f>IF(ISBLANK(FarmUnit[[#This Row],[1. Identifiant interne d’exploitation agricole*]]),"",IF(ISERROR(MATCH(FarmUnit[[#This Row],[1. Identifiant interne d’exploitation agricole*]],GroupMember[1. Identifiant interne d’exploitation agricole*],0)),FALSE,TRUE))</f>
        <v>1</v>
      </c>
      <c r="G401" s="157">
        <f t="shared" si="13"/>
        <v>6.1915924000000002</v>
      </c>
      <c r="H401" s="157">
        <f t="shared" si="14"/>
        <v>-5.7549365999999997</v>
      </c>
      <c r="I401" s="158" t="str">
        <f t="array" ref="I401">IF(ISBLANK(C401),"",IF(C401=MAX(IF(FarmUnit[1. Identifiant interne d’exploitation agricole*]=A401,FarmUnit[3. Superficie de l’unité agricole (ha)*])),"!","-"))</f>
        <v>!</v>
      </c>
      <c r="J401" s="153" t="str">
        <f>IFERROR(CONCATENATE(VLOOKUP(A401,GM_Table,12,FALSE)," ",(VLOOKUP(A401,GM_Table,13,FALSE))),"")</f>
        <v/>
      </c>
    </row>
    <row r="402" spans="1:10" ht="13.5" customHeight="1" x14ac:dyDescent="0.25">
      <c r="A402" s="154" t="s">
        <v>1783</v>
      </c>
      <c r="B402" s="155" t="s">
        <v>1783</v>
      </c>
      <c r="C402" s="156">
        <v>7.36</v>
      </c>
      <c r="D402" s="161">
        <v>6.1546189</v>
      </c>
      <c r="E402" s="161">
        <v>-5.7807092999999998</v>
      </c>
      <c r="F402" s="152" t="b">
        <f>IF(ISBLANK(FarmUnit[[#This Row],[1. Identifiant interne d’exploitation agricole*]]),"",IF(ISERROR(MATCH(FarmUnit[[#This Row],[1. Identifiant interne d’exploitation agricole*]],GroupMember[1. Identifiant interne d’exploitation agricole*],0)),FALSE,TRUE))</f>
        <v>1</v>
      </c>
      <c r="G402" s="157">
        <f t="shared" si="13"/>
        <v>6.1546189</v>
      </c>
      <c r="H402" s="157">
        <f t="shared" si="14"/>
        <v>-5.7807092999999998</v>
      </c>
      <c r="I402" s="158" t="str">
        <f t="array" ref="I402">IF(ISBLANK(C402),"",IF(C402=MAX(IF(FarmUnit[1. Identifiant interne d’exploitation agricole*]=A402,FarmUnit[3. Superficie de l’unité agricole (ha)*])),"!","-"))</f>
        <v>!</v>
      </c>
      <c r="J402" s="153" t="str">
        <f>IFERROR(CONCATENATE(VLOOKUP(A402,GM_Table,12,FALSE)," ",(VLOOKUP(A402,GM_Table,13,FALSE))),"")</f>
        <v/>
      </c>
    </row>
    <row r="403" spans="1:10" ht="13.5" customHeight="1" x14ac:dyDescent="0.25">
      <c r="A403" s="154" t="s">
        <v>1786</v>
      </c>
      <c r="B403" s="155" t="s">
        <v>1786</v>
      </c>
      <c r="C403" s="156">
        <v>1.81</v>
      </c>
      <c r="D403" s="161">
        <v>6.2282450000000003</v>
      </c>
      <c r="E403" s="161">
        <v>-5.7648659999999996</v>
      </c>
      <c r="F403" s="152" t="b">
        <f>IF(ISBLANK(FarmUnit[[#This Row],[1. Identifiant interne d’exploitation agricole*]]),"",IF(ISERROR(MATCH(FarmUnit[[#This Row],[1. Identifiant interne d’exploitation agricole*]],GroupMember[1. Identifiant interne d’exploitation agricole*],0)),FALSE,TRUE))</f>
        <v>1</v>
      </c>
      <c r="G403" s="157">
        <f t="shared" si="13"/>
        <v>6.2282450000000003</v>
      </c>
      <c r="H403" s="157">
        <f t="shared" si="14"/>
        <v>-5.7648659999999996</v>
      </c>
      <c r="I403" s="158" t="str">
        <f t="array" ref="I403">IF(ISBLANK(C403),"",IF(C403=MAX(IF(FarmUnit[1. Identifiant interne d’exploitation agricole*]=A403,FarmUnit[3. Superficie de l’unité agricole (ha)*])),"!","-"))</f>
        <v>!</v>
      </c>
      <c r="J403" s="153" t="str">
        <f>IFERROR(CONCATENATE(VLOOKUP(A403,GM_Table,12,FALSE)," ",(VLOOKUP(A403,GM_Table,13,FALSE))),"")</f>
        <v/>
      </c>
    </row>
    <row r="404" spans="1:10" ht="13.5" customHeight="1" x14ac:dyDescent="0.25">
      <c r="A404" s="154" t="s">
        <v>1789</v>
      </c>
      <c r="B404" s="155" t="s">
        <v>2327</v>
      </c>
      <c r="C404" s="156">
        <v>2.8</v>
      </c>
      <c r="D404" s="161">
        <v>6.2266130000000004</v>
      </c>
      <c r="E404" s="161">
        <v>-5.7646540000000002</v>
      </c>
      <c r="F404" s="152" t="b">
        <f>IF(ISBLANK(FarmUnit[[#This Row],[1. Identifiant interne d’exploitation agricole*]]),"",IF(ISERROR(MATCH(FarmUnit[[#This Row],[1. Identifiant interne d’exploitation agricole*]],GroupMember[1. Identifiant interne d’exploitation agricole*],0)),FALSE,TRUE))</f>
        <v>1</v>
      </c>
      <c r="G404" s="157">
        <f t="shared" si="13"/>
        <v>6.2266130000000004</v>
      </c>
      <c r="H404" s="157">
        <f t="shared" si="14"/>
        <v>-5.7646540000000002</v>
      </c>
      <c r="I404" s="158" t="str">
        <f t="array" ref="I404">IF(ISBLANK(C404),"",IF(C404=MAX(IF(FarmUnit[1. Identifiant interne d’exploitation agricole*]=A404,FarmUnit[3. Superficie de l’unité agricole (ha)*])),"!","-"))</f>
        <v>-</v>
      </c>
      <c r="J404" s="153" t="str">
        <f>IFERROR(CONCATENATE(VLOOKUP(A404,GM_Table,12,FALSE)," ",(VLOOKUP(A404,GM_Table,13,FALSE))),"")</f>
        <v/>
      </c>
    </row>
    <row r="405" spans="1:10" ht="13.5" customHeight="1" x14ac:dyDescent="0.25">
      <c r="A405" s="154" t="s">
        <v>1789</v>
      </c>
      <c r="B405" s="155" t="s">
        <v>2328</v>
      </c>
      <c r="C405" s="156">
        <v>2.85</v>
      </c>
      <c r="D405" s="161">
        <v>6.2251250000000002</v>
      </c>
      <c r="E405" s="161">
        <v>-5.7635699999999996</v>
      </c>
      <c r="F405" s="152" t="b">
        <f>IF(ISBLANK(FarmUnit[[#This Row],[1. Identifiant interne d’exploitation agricole*]]),"",IF(ISERROR(MATCH(FarmUnit[[#This Row],[1. Identifiant interne d’exploitation agricole*]],GroupMember[1. Identifiant interne d’exploitation agricole*],0)),FALSE,TRUE))</f>
        <v>1</v>
      </c>
      <c r="G405" s="157">
        <f t="shared" si="13"/>
        <v>6.2251250000000002</v>
      </c>
      <c r="H405" s="157">
        <f t="shared" si="14"/>
        <v>-5.7635699999999996</v>
      </c>
      <c r="I405" s="158" t="str">
        <f t="array" ref="I405">IF(ISBLANK(C405),"",IF(C405=MAX(IF(FarmUnit[1. Identifiant interne d’exploitation agricole*]=A405,FarmUnit[3. Superficie de l’unité agricole (ha)*])),"!","-"))</f>
        <v>!</v>
      </c>
      <c r="J405" s="153" t="str">
        <f>IFERROR(CONCATENATE(VLOOKUP(A405,GM_Table,12,FALSE)," ",(VLOOKUP(A405,GM_Table,13,FALSE))),"")</f>
        <v/>
      </c>
    </row>
    <row r="406" spans="1:10" ht="13.5" customHeight="1" x14ac:dyDescent="0.25">
      <c r="A406" s="154" t="s">
        <v>1792</v>
      </c>
      <c r="B406" s="155" t="s">
        <v>1792</v>
      </c>
      <c r="C406" s="156">
        <v>2.79</v>
      </c>
      <c r="D406" s="161">
        <v>6.2291970000000001</v>
      </c>
      <c r="E406" s="161">
        <v>-5.7637989999999997</v>
      </c>
      <c r="F406" s="152" t="b">
        <f>IF(ISBLANK(FarmUnit[[#This Row],[1. Identifiant interne d’exploitation agricole*]]),"",IF(ISERROR(MATCH(FarmUnit[[#This Row],[1. Identifiant interne d’exploitation agricole*]],GroupMember[1. Identifiant interne d’exploitation agricole*],0)),FALSE,TRUE))</f>
        <v>1</v>
      </c>
      <c r="G406" s="157">
        <f t="shared" si="13"/>
        <v>6.2291970000000001</v>
      </c>
      <c r="H406" s="157">
        <f t="shared" si="14"/>
        <v>-5.7637989999999997</v>
      </c>
      <c r="I406" s="158" t="str">
        <f t="array" ref="I406">IF(ISBLANK(C406),"",IF(C406=MAX(IF(FarmUnit[1. Identifiant interne d’exploitation agricole*]=A406,FarmUnit[3. Superficie de l’unité agricole (ha)*])),"!","-"))</f>
        <v>!</v>
      </c>
      <c r="J406" s="153" t="str">
        <f>IFERROR(CONCATENATE(VLOOKUP(A406,GM_Table,12,FALSE)," ",(VLOOKUP(A406,GM_Table,13,FALSE))),"")</f>
        <v/>
      </c>
    </row>
    <row r="407" spans="1:10" ht="13.5" customHeight="1" x14ac:dyDescent="0.25">
      <c r="A407" s="154" t="s">
        <v>1796</v>
      </c>
      <c r="B407" s="155" t="s">
        <v>1796</v>
      </c>
      <c r="C407" s="156">
        <v>3</v>
      </c>
      <c r="D407" s="161">
        <v>6.2345990000000002</v>
      </c>
      <c r="E407" s="161">
        <v>-5.7616240000000003</v>
      </c>
      <c r="F407" s="152" t="b">
        <f>IF(ISBLANK(FarmUnit[[#This Row],[1. Identifiant interne d’exploitation agricole*]]),"",IF(ISERROR(MATCH(FarmUnit[[#This Row],[1. Identifiant interne d’exploitation agricole*]],GroupMember[1. Identifiant interne d’exploitation agricole*],0)),FALSE,TRUE))</f>
        <v>1</v>
      </c>
      <c r="G407" s="157">
        <f t="shared" si="13"/>
        <v>6.2345990000000002</v>
      </c>
      <c r="H407" s="157">
        <f t="shared" si="14"/>
        <v>-5.7616240000000003</v>
      </c>
      <c r="I407" s="158" t="str">
        <f t="array" ref="I407">IF(ISBLANK(C407),"",IF(C407=MAX(IF(FarmUnit[1. Identifiant interne d’exploitation agricole*]=A407,FarmUnit[3. Superficie de l’unité agricole (ha)*])),"!","-"))</f>
        <v>!</v>
      </c>
      <c r="J407" s="153" t="str">
        <f>IFERROR(CONCATENATE(VLOOKUP(A407,GM_Table,12,FALSE)," ",(VLOOKUP(A407,GM_Table,13,FALSE))),"")</f>
        <v/>
      </c>
    </row>
    <row r="408" spans="1:10" ht="13.5" customHeight="1" x14ac:dyDescent="0.25">
      <c r="A408" s="154" t="s">
        <v>1800</v>
      </c>
      <c r="B408" s="155" t="s">
        <v>1800</v>
      </c>
      <c r="C408" s="156">
        <v>3.14</v>
      </c>
      <c r="D408" s="161">
        <v>6.2265100000000002</v>
      </c>
      <c r="E408" s="161">
        <v>-5.7693079999999997</v>
      </c>
      <c r="F408" s="152" t="b">
        <f>IF(ISBLANK(FarmUnit[[#This Row],[1. Identifiant interne d’exploitation agricole*]]),"",IF(ISERROR(MATCH(FarmUnit[[#This Row],[1. Identifiant interne d’exploitation agricole*]],GroupMember[1. Identifiant interne d’exploitation agricole*],0)),FALSE,TRUE))</f>
        <v>1</v>
      </c>
      <c r="G408" s="157">
        <f t="shared" si="13"/>
        <v>6.2265100000000002</v>
      </c>
      <c r="H408" s="157">
        <f t="shared" si="14"/>
        <v>-5.7693079999999997</v>
      </c>
      <c r="I408" s="158" t="str">
        <f t="array" ref="I408">IF(ISBLANK(C408),"",IF(C408=MAX(IF(FarmUnit[1. Identifiant interne d’exploitation agricole*]=A408,FarmUnit[3. Superficie de l’unité agricole (ha)*])),"!","-"))</f>
        <v>!</v>
      </c>
      <c r="J408" s="153" t="str">
        <f>IFERROR(CONCATENATE(VLOOKUP(A408,GM_Table,12,FALSE)," ",(VLOOKUP(A408,GM_Table,13,FALSE))),"")</f>
        <v/>
      </c>
    </row>
    <row r="409" spans="1:10" ht="13.5" customHeight="1" x14ac:dyDescent="0.25">
      <c r="A409" s="154" t="s">
        <v>1803</v>
      </c>
      <c r="B409" s="155" t="s">
        <v>1803</v>
      </c>
      <c r="C409" s="156">
        <v>3.68</v>
      </c>
      <c r="D409" s="161">
        <v>6.224882</v>
      </c>
      <c r="E409" s="161">
        <v>-5.7714230000000004</v>
      </c>
      <c r="F409" s="152" t="b">
        <f>IF(ISBLANK(FarmUnit[[#This Row],[1. Identifiant interne d’exploitation agricole*]]),"",IF(ISERROR(MATCH(FarmUnit[[#This Row],[1. Identifiant interne d’exploitation agricole*]],GroupMember[1. Identifiant interne d’exploitation agricole*],0)),FALSE,TRUE))</f>
        <v>1</v>
      </c>
      <c r="G409" s="157">
        <f t="shared" si="13"/>
        <v>6.224882</v>
      </c>
      <c r="H409" s="157">
        <f t="shared" si="14"/>
        <v>-5.7714230000000004</v>
      </c>
      <c r="I409" s="158" t="str">
        <f t="array" ref="I409">IF(ISBLANK(C409),"",IF(C409=MAX(IF(FarmUnit[1. Identifiant interne d’exploitation agricole*]=A409,FarmUnit[3. Superficie de l’unité agricole (ha)*])),"!","-"))</f>
        <v>!</v>
      </c>
      <c r="J409" s="153" t="str">
        <f>IFERROR(CONCATENATE(VLOOKUP(A409,GM_Table,12,FALSE)," ",(VLOOKUP(A409,GM_Table,13,FALSE))),"")</f>
        <v/>
      </c>
    </row>
    <row r="410" spans="1:10" ht="13.5" customHeight="1" x14ac:dyDescent="0.25">
      <c r="A410" s="154" t="s">
        <v>1807</v>
      </c>
      <c r="B410" s="155" t="s">
        <v>1807</v>
      </c>
      <c r="C410" s="156">
        <v>5.21</v>
      </c>
      <c r="D410" s="161">
        <v>6.2294929999999997</v>
      </c>
      <c r="E410" s="161">
        <v>-5.7674510000000003</v>
      </c>
      <c r="F410" s="152" t="b">
        <f>IF(ISBLANK(FarmUnit[[#This Row],[1. Identifiant interne d’exploitation agricole*]]),"",IF(ISERROR(MATCH(FarmUnit[[#This Row],[1. Identifiant interne d’exploitation agricole*]],GroupMember[1. Identifiant interne d’exploitation agricole*],0)),FALSE,TRUE))</f>
        <v>1</v>
      </c>
      <c r="G410" s="157">
        <f t="shared" si="13"/>
        <v>6.2294929999999997</v>
      </c>
      <c r="H410" s="157">
        <f t="shared" si="14"/>
        <v>-5.7674510000000003</v>
      </c>
      <c r="I410" s="158" t="str">
        <f t="array" ref="I410">IF(ISBLANK(C410),"",IF(C410=MAX(IF(FarmUnit[1. Identifiant interne d’exploitation agricole*]=A410,FarmUnit[3. Superficie de l’unité agricole (ha)*])),"!","-"))</f>
        <v>!</v>
      </c>
      <c r="J410" s="153" t="str">
        <f>IFERROR(CONCATENATE(VLOOKUP(A410,GM_Table,12,FALSE)," ",(VLOOKUP(A410,GM_Table,13,FALSE))),"")</f>
        <v/>
      </c>
    </row>
    <row r="411" spans="1:10" ht="13.5" customHeight="1" x14ac:dyDescent="0.25">
      <c r="A411" s="154" t="s">
        <v>1810</v>
      </c>
      <c r="B411" s="155" t="s">
        <v>1810</v>
      </c>
      <c r="C411" s="156">
        <v>3.78</v>
      </c>
      <c r="D411" s="161">
        <v>6.2308760000000003</v>
      </c>
      <c r="E411" s="161">
        <v>-5.7697479999999999</v>
      </c>
      <c r="F411" s="152" t="b">
        <f>IF(ISBLANK(FarmUnit[[#This Row],[1. Identifiant interne d’exploitation agricole*]]),"",IF(ISERROR(MATCH(FarmUnit[[#This Row],[1. Identifiant interne d’exploitation agricole*]],GroupMember[1. Identifiant interne d’exploitation agricole*],0)),FALSE,TRUE))</f>
        <v>1</v>
      </c>
      <c r="G411" s="157">
        <f t="shared" si="13"/>
        <v>6.2308760000000003</v>
      </c>
      <c r="H411" s="157">
        <f t="shared" si="14"/>
        <v>-5.7697479999999999</v>
      </c>
      <c r="I411" s="158" t="str">
        <f t="array" ref="I411">IF(ISBLANK(C411),"",IF(C411=MAX(IF(FarmUnit[1. Identifiant interne d’exploitation agricole*]=A411,FarmUnit[3. Superficie de l’unité agricole (ha)*])),"!","-"))</f>
        <v>!</v>
      </c>
      <c r="J411" s="153" t="str">
        <f>IFERROR(CONCATENATE(VLOOKUP(A411,GM_Table,12,FALSE)," ",(VLOOKUP(A411,GM_Table,13,FALSE))),"")</f>
        <v/>
      </c>
    </row>
    <row r="412" spans="1:10" ht="13.5" customHeight="1" x14ac:dyDescent="0.25">
      <c r="A412" s="154" t="s">
        <v>1815</v>
      </c>
      <c r="B412" s="155" t="s">
        <v>1815</v>
      </c>
      <c r="C412" s="156">
        <v>1.41</v>
      </c>
      <c r="D412" s="161">
        <v>6.2214429999999998</v>
      </c>
      <c r="E412" s="161">
        <v>-5.7638389999999999</v>
      </c>
      <c r="F412" s="152" t="b">
        <f>IF(ISBLANK(FarmUnit[[#This Row],[1. Identifiant interne d’exploitation agricole*]]),"",IF(ISERROR(MATCH(FarmUnit[[#This Row],[1. Identifiant interne d’exploitation agricole*]],GroupMember[1. Identifiant interne d’exploitation agricole*],0)),FALSE,TRUE))</f>
        <v>1</v>
      </c>
      <c r="G412" s="157">
        <f t="shared" si="13"/>
        <v>6.2214429999999998</v>
      </c>
      <c r="H412" s="157">
        <f t="shared" si="14"/>
        <v>-5.7638389999999999</v>
      </c>
      <c r="I412" s="158" t="str">
        <f t="array" ref="I412">IF(ISBLANK(C412),"",IF(C412=MAX(IF(FarmUnit[1. Identifiant interne d’exploitation agricole*]=A412,FarmUnit[3. Superficie de l’unité agricole (ha)*])),"!","-"))</f>
        <v>!</v>
      </c>
      <c r="J412" s="153" t="str">
        <f>IFERROR(CONCATENATE(VLOOKUP(A412,GM_Table,12,FALSE)," ",(VLOOKUP(A412,GM_Table,13,FALSE))),"")</f>
        <v/>
      </c>
    </row>
    <row r="413" spans="1:10" ht="13.5" customHeight="1" x14ac:dyDescent="0.25">
      <c r="A413" s="154" t="s">
        <v>1819</v>
      </c>
      <c r="B413" s="155" t="s">
        <v>1819</v>
      </c>
      <c r="C413" s="156">
        <v>4.21</v>
      </c>
      <c r="D413" s="161">
        <v>6.2218090000000004</v>
      </c>
      <c r="E413" s="161">
        <v>-5.7645479999999996</v>
      </c>
      <c r="F413" s="152" t="b">
        <f>IF(ISBLANK(FarmUnit[[#This Row],[1. Identifiant interne d’exploitation agricole*]]),"",IF(ISERROR(MATCH(FarmUnit[[#This Row],[1. Identifiant interne d’exploitation agricole*]],GroupMember[1. Identifiant interne d’exploitation agricole*],0)),FALSE,TRUE))</f>
        <v>1</v>
      </c>
      <c r="G413" s="157">
        <f t="shared" si="13"/>
        <v>6.2218090000000004</v>
      </c>
      <c r="H413" s="157">
        <f t="shared" si="14"/>
        <v>-5.7645479999999996</v>
      </c>
      <c r="I413" s="158" t="str">
        <f t="array" ref="I413">IF(ISBLANK(C413),"",IF(C413=MAX(IF(FarmUnit[1. Identifiant interne d’exploitation agricole*]=A413,FarmUnit[3. Superficie de l’unité agricole (ha)*])),"!","-"))</f>
        <v>!</v>
      </c>
      <c r="J413" s="153" t="str">
        <f>IFERROR(CONCATENATE(VLOOKUP(A413,GM_Table,12,FALSE)," ",(VLOOKUP(A413,GM_Table,13,FALSE))),"")</f>
        <v/>
      </c>
    </row>
    <row r="414" spans="1:10" x14ac:dyDescent="0.25">
      <c r="A414" s="154" t="s">
        <v>1822</v>
      </c>
      <c r="B414" s="155" t="s">
        <v>1822</v>
      </c>
      <c r="C414" s="156">
        <v>6.14</v>
      </c>
      <c r="D414" s="161">
        <v>6.233555</v>
      </c>
      <c r="E414" s="161">
        <v>-5.7644669999999998</v>
      </c>
      <c r="F414" s="152" t="b">
        <f>IF(ISBLANK(FarmUnit[[#This Row],[1. Identifiant interne d’exploitation agricole*]]),"",IF(ISERROR(MATCH(FarmUnit[[#This Row],[1. Identifiant interne d’exploitation agricole*]],GroupMember[1. Identifiant interne d’exploitation agricole*],0)),FALSE,TRUE))</f>
        <v>1</v>
      </c>
      <c r="G414" s="157">
        <f t="shared" si="13"/>
        <v>6.233555</v>
      </c>
      <c r="H414" s="157">
        <f t="shared" si="14"/>
        <v>-5.7644669999999998</v>
      </c>
      <c r="I414" s="158" t="str">
        <f t="array" ref="I414">IF(ISBLANK(C414),"",IF(C414=MAX(IF(FarmUnit[1. Identifiant interne d’exploitation agricole*]=A414,FarmUnit[3. Superficie de l’unité agricole (ha)*])),"!","-"))</f>
        <v>!</v>
      </c>
      <c r="J414" s="153" t="str">
        <f>IFERROR(CONCATENATE(VLOOKUP(A414,GM_Table,12,FALSE)," ",(VLOOKUP(A414,GM_Table,13,FALSE))),"")</f>
        <v/>
      </c>
    </row>
    <row r="415" spans="1:10" ht="13.5" customHeight="1" x14ac:dyDescent="0.25">
      <c r="A415" s="154" t="s">
        <v>1826</v>
      </c>
      <c r="B415" s="155" t="s">
        <v>1826</v>
      </c>
      <c r="C415" s="156">
        <v>1.57</v>
      </c>
      <c r="D415" s="161">
        <v>6.2256520000000002</v>
      </c>
      <c r="E415" s="161">
        <v>-5.7672990000000004</v>
      </c>
      <c r="F415" s="152" t="b">
        <f>IF(ISBLANK(FarmUnit[[#This Row],[1. Identifiant interne d’exploitation agricole*]]),"",IF(ISERROR(MATCH(FarmUnit[[#This Row],[1. Identifiant interne d’exploitation agricole*]],GroupMember[1. Identifiant interne d’exploitation agricole*],0)),FALSE,TRUE))</f>
        <v>1</v>
      </c>
      <c r="G415" s="157">
        <f t="shared" si="13"/>
        <v>6.2256520000000002</v>
      </c>
      <c r="H415" s="157">
        <f t="shared" si="14"/>
        <v>-5.7672990000000004</v>
      </c>
      <c r="I415" s="158" t="str">
        <f t="array" ref="I415">IF(ISBLANK(C415),"",IF(C415=MAX(IF(FarmUnit[1. Identifiant interne d’exploitation agricole*]=A415,FarmUnit[3. Superficie de l’unité agricole (ha)*])),"!","-"))</f>
        <v>!</v>
      </c>
      <c r="J415" s="153" t="str">
        <f>IFERROR(CONCATENATE(VLOOKUP(A415,GM_Table,12,FALSE)," ",(VLOOKUP(A415,GM_Table,13,FALSE))),"")</f>
        <v/>
      </c>
    </row>
    <row r="416" spans="1:10" ht="13.5" customHeight="1" x14ac:dyDescent="0.25">
      <c r="A416" s="154" t="s">
        <v>1829</v>
      </c>
      <c r="B416" s="155" t="s">
        <v>1829</v>
      </c>
      <c r="C416" s="156">
        <v>6.88</v>
      </c>
      <c r="D416" s="161">
        <v>6.259328</v>
      </c>
      <c r="E416" s="161">
        <v>-5.778899</v>
      </c>
      <c r="F416" s="152" t="b">
        <f>IF(ISBLANK(FarmUnit[[#This Row],[1. Identifiant interne d’exploitation agricole*]]),"",IF(ISERROR(MATCH(FarmUnit[[#This Row],[1. Identifiant interne d’exploitation agricole*]],GroupMember[1. Identifiant interne d’exploitation agricole*],0)),FALSE,TRUE))</f>
        <v>1</v>
      </c>
      <c r="G416" s="157">
        <f t="shared" si="13"/>
        <v>6.259328</v>
      </c>
      <c r="H416" s="157">
        <f t="shared" si="14"/>
        <v>-5.778899</v>
      </c>
      <c r="I416" s="158" t="str">
        <f t="array" ref="I416">IF(ISBLANK(C416),"",IF(C416=MAX(IF(FarmUnit[1. Identifiant interne d’exploitation agricole*]=A416,FarmUnit[3. Superficie de l’unité agricole (ha)*])),"!","-"))</f>
        <v>!</v>
      </c>
      <c r="J416" s="153" t="str">
        <f>IFERROR(CONCATENATE(VLOOKUP(A416,GM_Table,12,FALSE)," ",(VLOOKUP(A416,GM_Table,13,FALSE))),"")</f>
        <v/>
      </c>
    </row>
    <row r="417" spans="1:10" ht="13.5" customHeight="1" x14ac:dyDescent="0.25">
      <c r="A417" s="154" t="s">
        <v>1832</v>
      </c>
      <c r="B417" s="155" t="s">
        <v>1832</v>
      </c>
      <c r="C417" s="156">
        <v>2.39</v>
      </c>
      <c r="D417" s="161">
        <v>6.2530580000000002</v>
      </c>
      <c r="E417" s="161">
        <v>-5.7781469999999997</v>
      </c>
      <c r="F417" s="152" t="b">
        <f>IF(ISBLANK(FarmUnit[[#This Row],[1. Identifiant interne d’exploitation agricole*]]),"",IF(ISERROR(MATCH(FarmUnit[[#This Row],[1. Identifiant interne d’exploitation agricole*]],GroupMember[1. Identifiant interne d’exploitation agricole*],0)),FALSE,TRUE))</f>
        <v>1</v>
      </c>
      <c r="G417" s="157">
        <f t="shared" si="13"/>
        <v>6.2530580000000002</v>
      </c>
      <c r="H417" s="157">
        <f t="shared" si="14"/>
        <v>-5.7781469999999997</v>
      </c>
      <c r="I417" s="158" t="str">
        <f t="array" ref="I417">IF(ISBLANK(C417),"",IF(C417=MAX(IF(FarmUnit[1. Identifiant interne d’exploitation agricole*]=A417,FarmUnit[3. Superficie de l’unité agricole (ha)*])),"!","-"))</f>
        <v>!</v>
      </c>
      <c r="J417" s="153" t="str">
        <f>IFERROR(CONCATENATE(VLOOKUP(A417,GM_Table,12,FALSE)," ",(VLOOKUP(A417,GM_Table,13,FALSE))),"")</f>
        <v/>
      </c>
    </row>
    <row r="418" spans="1:10" ht="13.5" customHeight="1" x14ac:dyDescent="0.25">
      <c r="A418" s="154" t="s">
        <v>1835</v>
      </c>
      <c r="B418" s="155" t="s">
        <v>1835</v>
      </c>
      <c r="C418" s="156">
        <v>1.46</v>
      </c>
      <c r="D418" s="161">
        <v>6.2376360000000002</v>
      </c>
      <c r="E418" s="161">
        <v>-5.7753769999999998</v>
      </c>
      <c r="F418" s="152" t="b">
        <f>IF(ISBLANK(FarmUnit[[#This Row],[1. Identifiant interne d’exploitation agricole*]]),"",IF(ISERROR(MATCH(FarmUnit[[#This Row],[1. Identifiant interne d’exploitation agricole*]],GroupMember[1. Identifiant interne d’exploitation agricole*],0)),FALSE,TRUE))</f>
        <v>1</v>
      </c>
      <c r="G418" s="157">
        <f t="shared" si="13"/>
        <v>6.2376360000000002</v>
      </c>
      <c r="H418" s="157">
        <f t="shared" si="14"/>
        <v>-5.7753769999999998</v>
      </c>
      <c r="I418" s="158" t="str">
        <f t="array" ref="I418">IF(ISBLANK(C418),"",IF(C418=MAX(IF(FarmUnit[1. Identifiant interne d’exploitation agricole*]=A418,FarmUnit[3. Superficie de l’unité agricole (ha)*])),"!","-"))</f>
        <v>!</v>
      </c>
      <c r="J418" s="153" t="str">
        <f>IFERROR(CONCATENATE(VLOOKUP(A418,GM_Table,12,FALSE)," ",(VLOOKUP(A418,GM_Table,13,FALSE))),"")</f>
        <v/>
      </c>
    </row>
    <row r="419" spans="1:10" ht="13.5" customHeight="1" x14ac:dyDescent="0.25">
      <c r="A419" s="154" t="s">
        <v>1839</v>
      </c>
      <c r="B419" s="155" t="s">
        <v>1839</v>
      </c>
      <c r="C419" s="156">
        <v>3.47</v>
      </c>
      <c r="D419" s="161">
        <v>6.2283390000000001</v>
      </c>
      <c r="E419" s="161">
        <v>-5.7703579999999999</v>
      </c>
      <c r="F419" s="152" t="b">
        <f>IF(ISBLANK(FarmUnit[[#This Row],[1. Identifiant interne d’exploitation agricole*]]),"",IF(ISERROR(MATCH(FarmUnit[[#This Row],[1. Identifiant interne d’exploitation agricole*]],GroupMember[1. Identifiant interne d’exploitation agricole*],0)),FALSE,TRUE))</f>
        <v>1</v>
      </c>
      <c r="G419" s="157">
        <f t="shared" si="13"/>
        <v>6.2283390000000001</v>
      </c>
      <c r="H419" s="157">
        <f t="shared" si="14"/>
        <v>-5.7703579999999999</v>
      </c>
      <c r="I419" s="158" t="str">
        <f t="array" ref="I419">IF(ISBLANK(C419),"",IF(C419=MAX(IF(FarmUnit[1. Identifiant interne d’exploitation agricole*]=A419,FarmUnit[3. Superficie de l’unité agricole (ha)*])),"!","-"))</f>
        <v>!</v>
      </c>
      <c r="J419" s="153" t="str">
        <f>IFERROR(CONCATENATE(VLOOKUP(A419,GM_Table,12,FALSE)," ",(VLOOKUP(A419,GM_Table,13,FALSE))),"")</f>
        <v/>
      </c>
    </row>
    <row r="420" spans="1:10" ht="13.5" customHeight="1" x14ac:dyDescent="0.25">
      <c r="A420" s="154" t="s">
        <v>1844</v>
      </c>
      <c r="B420" s="155" t="s">
        <v>1844</v>
      </c>
      <c r="C420" s="156">
        <v>4.8499999999999996</v>
      </c>
      <c r="D420" s="161">
        <v>6.2324539999999997</v>
      </c>
      <c r="E420" s="161">
        <v>-5.7692040000000002</v>
      </c>
      <c r="F420" s="152" t="b">
        <f>IF(ISBLANK(FarmUnit[[#This Row],[1. Identifiant interne d’exploitation agricole*]]),"",IF(ISERROR(MATCH(FarmUnit[[#This Row],[1. Identifiant interne d’exploitation agricole*]],GroupMember[1. Identifiant interne d’exploitation agricole*],0)),FALSE,TRUE))</f>
        <v>1</v>
      </c>
      <c r="G420" s="157">
        <f t="shared" si="13"/>
        <v>6.2324539999999997</v>
      </c>
      <c r="H420" s="157">
        <f t="shared" si="14"/>
        <v>-5.7692040000000002</v>
      </c>
      <c r="I420" s="158" t="str">
        <f t="array" ref="I420">IF(ISBLANK(C420),"",IF(C420=MAX(IF(FarmUnit[1. Identifiant interne d’exploitation agricole*]=A420,FarmUnit[3. Superficie de l’unité agricole (ha)*])),"!","-"))</f>
        <v>!</v>
      </c>
      <c r="J420" s="153" t="str">
        <f>IFERROR(CONCATENATE(VLOOKUP(A420,GM_Table,12,FALSE)," ",(VLOOKUP(A420,GM_Table,13,FALSE))),"")</f>
        <v/>
      </c>
    </row>
    <row r="421" spans="1:10" ht="13.5" customHeight="1" x14ac:dyDescent="0.25">
      <c r="A421" s="154" t="s">
        <v>1848</v>
      </c>
      <c r="B421" s="155" t="s">
        <v>1848</v>
      </c>
      <c r="C421" s="156">
        <v>3.2</v>
      </c>
      <c r="D421" s="161">
        <v>6.22668</v>
      </c>
      <c r="E421" s="161">
        <v>-5.7698390000000002</v>
      </c>
      <c r="F421" s="152" t="b">
        <f>IF(ISBLANK(FarmUnit[[#This Row],[1. Identifiant interne d’exploitation agricole*]]),"",IF(ISERROR(MATCH(FarmUnit[[#This Row],[1. Identifiant interne d’exploitation agricole*]],GroupMember[1. Identifiant interne d’exploitation agricole*],0)),FALSE,TRUE))</f>
        <v>1</v>
      </c>
      <c r="G421" s="157">
        <f t="shared" si="13"/>
        <v>6.22668</v>
      </c>
      <c r="H421" s="157">
        <f t="shared" si="14"/>
        <v>-5.7698390000000002</v>
      </c>
      <c r="I421" s="158" t="str">
        <f t="array" ref="I421">IF(ISBLANK(C421),"",IF(C421=MAX(IF(FarmUnit[1. Identifiant interne d’exploitation agricole*]=A421,FarmUnit[3. Superficie de l’unité agricole (ha)*])),"!","-"))</f>
        <v>!</v>
      </c>
      <c r="J421" s="153" t="str">
        <f>IFERROR(CONCATENATE(VLOOKUP(A421,GM_Table,12,FALSE)," ",(VLOOKUP(A421,GM_Table,13,FALSE))),"")</f>
        <v/>
      </c>
    </row>
    <row r="422" spans="1:10" ht="13.5" customHeight="1" x14ac:dyDescent="0.25">
      <c r="A422" s="154" t="s">
        <v>1852</v>
      </c>
      <c r="B422" s="155" t="s">
        <v>1852</v>
      </c>
      <c r="C422" s="156">
        <v>1.96</v>
      </c>
      <c r="D422" s="161">
        <v>6.2233359999999998</v>
      </c>
      <c r="E422" s="161">
        <v>-5.7766999999999999</v>
      </c>
      <c r="F422" s="152" t="b">
        <f>IF(ISBLANK(FarmUnit[[#This Row],[1. Identifiant interne d’exploitation agricole*]]),"",IF(ISERROR(MATCH(FarmUnit[[#This Row],[1. Identifiant interne d’exploitation agricole*]],GroupMember[1. Identifiant interne d’exploitation agricole*],0)),FALSE,TRUE))</f>
        <v>1</v>
      </c>
      <c r="G422" s="157">
        <f t="shared" si="13"/>
        <v>6.2233359999999998</v>
      </c>
      <c r="H422" s="157">
        <f t="shared" si="14"/>
        <v>-5.7766999999999999</v>
      </c>
      <c r="I422" s="158" t="str">
        <f t="array" ref="I422">IF(ISBLANK(C422),"",IF(C422=MAX(IF(FarmUnit[1. Identifiant interne d’exploitation agricole*]=A422,FarmUnit[3. Superficie de l’unité agricole (ha)*])),"!","-"))</f>
        <v>!</v>
      </c>
      <c r="J422" s="153" t="str">
        <f>IFERROR(CONCATENATE(VLOOKUP(A422,GM_Table,12,FALSE)," ",(VLOOKUP(A422,GM_Table,13,FALSE))),"")</f>
        <v/>
      </c>
    </row>
    <row r="423" spans="1:10" ht="13.5" customHeight="1" x14ac:dyDescent="0.25">
      <c r="A423" s="154" t="s">
        <v>1857</v>
      </c>
      <c r="B423" s="155" t="s">
        <v>2329</v>
      </c>
      <c r="C423" s="156">
        <v>0.49</v>
      </c>
      <c r="D423" s="161">
        <v>6.2240799999999998</v>
      </c>
      <c r="E423" s="161">
        <v>-5.7739330000000004</v>
      </c>
      <c r="F423" s="152" t="b">
        <f>IF(ISBLANK(FarmUnit[[#This Row],[1. Identifiant interne d’exploitation agricole*]]),"",IF(ISERROR(MATCH(FarmUnit[[#This Row],[1. Identifiant interne d’exploitation agricole*]],GroupMember[1. Identifiant interne d’exploitation agricole*],0)),FALSE,TRUE))</f>
        <v>1</v>
      </c>
      <c r="G423" s="157">
        <f t="shared" si="13"/>
        <v>6.2240799999999998</v>
      </c>
      <c r="H423" s="157">
        <f t="shared" si="14"/>
        <v>-5.7739330000000004</v>
      </c>
      <c r="I423" s="158" t="str">
        <f t="array" ref="I423">IF(ISBLANK(C423),"",IF(C423=MAX(IF(FarmUnit[1. Identifiant interne d’exploitation agricole*]=A423,FarmUnit[3. Superficie de l’unité agricole (ha)*])),"!","-"))</f>
        <v>-</v>
      </c>
      <c r="J423" s="153" t="str">
        <f>IFERROR(CONCATENATE(VLOOKUP(A423,GM_Table,12,FALSE)," ",(VLOOKUP(A423,GM_Table,13,FALSE))),"")</f>
        <v/>
      </c>
    </row>
    <row r="424" spans="1:10" ht="13.5" customHeight="1" x14ac:dyDescent="0.25">
      <c r="A424" s="154" t="s">
        <v>1857</v>
      </c>
      <c r="B424" s="155" t="s">
        <v>2330</v>
      </c>
      <c r="C424" s="156">
        <v>1.9</v>
      </c>
      <c r="D424" s="161">
        <v>6.2210640000000001</v>
      </c>
      <c r="E424" s="161">
        <v>-5.7747599999999997</v>
      </c>
      <c r="F424" s="152" t="b">
        <f>IF(ISBLANK(FarmUnit[[#This Row],[1. Identifiant interne d’exploitation agricole*]]),"",IF(ISERROR(MATCH(FarmUnit[[#This Row],[1. Identifiant interne d’exploitation agricole*]],GroupMember[1. Identifiant interne d’exploitation agricole*],0)),FALSE,TRUE))</f>
        <v>1</v>
      </c>
      <c r="G424" s="157">
        <f t="shared" ref="G424:G487" si="15">IF(D424=0,"",D424)</f>
        <v>6.2210640000000001</v>
      </c>
      <c r="H424" s="157">
        <f t="shared" ref="H424:H487" si="16">IF(E424=0,"",E424)</f>
        <v>-5.7747599999999997</v>
      </c>
      <c r="I424" s="158" t="str">
        <f t="array" ref="I424">IF(ISBLANK(C424),"",IF(C424=MAX(IF(FarmUnit[1. Identifiant interne d’exploitation agricole*]=A424,FarmUnit[3. Superficie de l’unité agricole (ha)*])),"!","-"))</f>
        <v>!</v>
      </c>
      <c r="J424" s="153" t="str">
        <f>IFERROR(CONCATENATE(VLOOKUP(A424,GM_Table,12,FALSE)," ",(VLOOKUP(A424,GM_Table,13,FALSE))),"")</f>
        <v/>
      </c>
    </row>
    <row r="425" spans="1:10" ht="13.5" customHeight="1" x14ac:dyDescent="0.25">
      <c r="A425" s="154" t="s">
        <v>1860</v>
      </c>
      <c r="B425" s="155" t="s">
        <v>1860</v>
      </c>
      <c r="C425" s="156">
        <v>1.0669999999999999</v>
      </c>
      <c r="D425" s="161">
        <v>6.2326119999999996</v>
      </c>
      <c r="E425" s="161">
        <v>-5.7610729999999997</v>
      </c>
      <c r="F425" s="152" t="b">
        <f>IF(ISBLANK(FarmUnit[[#This Row],[1. Identifiant interne d’exploitation agricole*]]),"",IF(ISERROR(MATCH(FarmUnit[[#This Row],[1. Identifiant interne d’exploitation agricole*]],GroupMember[1. Identifiant interne d’exploitation agricole*],0)),FALSE,TRUE))</f>
        <v>1</v>
      </c>
      <c r="G425" s="157">
        <f t="shared" si="15"/>
        <v>6.2326119999999996</v>
      </c>
      <c r="H425" s="157">
        <f t="shared" si="16"/>
        <v>-5.7610729999999997</v>
      </c>
      <c r="I425" s="158" t="str">
        <f t="array" ref="I425">IF(ISBLANK(C425),"",IF(C425=MAX(IF(FarmUnit[1. Identifiant interne d’exploitation agricole*]=A425,FarmUnit[3. Superficie de l’unité agricole (ha)*])),"!","-"))</f>
        <v>!</v>
      </c>
      <c r="J425" s="153" t="str">
        <f>IFERROR(CONCATENATE(VLOOKUP(A425,GM_Table,12,FALSE)," ",(VLOOKUP(A425,GM_Table,13,FALSE))),"")</f>
        <v/>
      </c>
    </row>
    <row r="426" spans="1:10" ht="13.5" customHeight="1" x14ac:dyDescent="0.25">
      <c r="A426" s="154" t="s">
        <v>1862</v>
      </c>
      <c r="B426" s="155" t="s">
        <v>1862</v>
      </c>
      <c r="C426" s="156">
        <v>2.0289999999999999</v>
      </c>
      <c r="D426" s="161">
        <v>6.2425819999999996</v>
      </c>
      <c r="E426" s="161">
        <v>-5.7615920000000003</v>
      </c>
      <c r="F426" s="152" t="b">
        <f>IF(ISBLANK(FarmUnit[[#This Row],[1. Identifiant interne d’exploitation agricole*]]),"",IF(ISERROR(MATCH(FarmUnit[[#This Row],[1. Identifiant interne d’exploitation agricole*]],GroupMember[1. Identifiant interne d’exploitation agricole*],0)),FALSE,TRUE))</f>
        <v>1</v>
      </c>
      <c r="G426" s="157">
        <f t="shared" si="15"/>
        <v>6.2425819999999996</v>
      </c>
      <c r="H426" s="157">
        <f t="shared" si="16"/>
        <v>-5.7615920000000003</v>
      </c>
      <c r="I426" s="158" t="str">
        <f t="array" ref="I426">IF(ISBLANK(C426),"",IF(C426=MAX(IF(FarmUnit[1. Identifiant interne d’exploitation agricole*]=A426,FarmUnit[3. Superficie de l’unité agricole (ha)*])),"!","-"))</f>
        <v>!</v>
      </c>
      <c r="J426" s="153" t="str">
        <f>IFERROR(CONCATENATE(VLOOKUP(A426,GM_Table,12,FALSE)," ",(VLOOKUP(A426,GM_Table,13,FALSE))),"")</f>
        <v/>
      </c>
    </row>
    <row r="427" spans="1:10" ht="13.5" customHeight="1" x14ac:dyDescent="0.25">
      <c r="A427" s="154" t="s">
        <v>1866</v>
      </c>
      <c r="B427" s="155" t="s">
        <v>2331</v>
      </c>
      <c r="C427" s="156">
        <v>3.57</v>
      </c>
      <c r="D427" s="161">
        <v>6.2540950000000004</v>
      </c>
      <c r="E427" s="161">
        <v>-5.7734819999999996</v>
      </c>
      <c r="F427" s="152" t="b">
        <f>IF(ISBLANK(FarmUnit[[#This Row],[1. Identifiant interne d’exploitation agricole*]]),"",IF(ISERROR(MATCH(FarmUnit[[#This Row],[1. Identifiant interne d’exploitation agricole*]],GroupMember[1. Identifiant interne d’exploitation agricole*],0)),FALSE,TRUE))</f>
        <v>1</v>
      </c>
      <c r="G427" s="157">
        <f t="shared" si="15"/>
        <v>6.2540950000000004</v>
      </c>
      <c r="H427" s="157">
        <f t="shared" si="16"/>
        <v>-5.7734819999999996</v>
      </c>
      <c r="I427" s="158" t="str">
        <f t="array" ref="I427">IF(ISBLANK(C427),"",IF(C427=MAX(IF(FarmUnit[1. Identifiant interne d’exploitation agricole*]=A427,FarmUnit[3. Superficie de l’unité agricole (ha)*])),"!","-"))</f>
        <v>!</v>
      </c>
      <c r="J427" s="153" t="str">
        <f>IFERROR(CONCATENATE(VLOOKUP(A427,GM_Table,12,FALSE)," ",(VLOOKUP(A427,GM_Table,13,FALSE))),"")</f>
        <v/>
      </c>
    </row>
    <row r="428" spans="1:10" ht="13.5" customHeight="1" x14ac:dyDescent="0.25">
      <c r="A428" s="154" t="s">
        <v>1866</v>
      </c>
      <c r="B428" s="155" t="s">
        <v>2332</v>
      </c>
      <c r="C428" s="156">
        <v>1.35</v>
      </c>
      <c r="D428" s="161">
        <v>6.2483919999999999</v>
      </c>
      <c r="E428" s="161">
        <v>-5.7769269999999997</v>
      </c>
      <c r="F428" s="152" t="b">
        <f>IF(ISBLANK(FarmUnit[[#This Row],[1. Identifiant interne d’exploitation agricole*]]),"",IF(ISERROR(MATCH(FarmUnit[[#This Row],[1. Identifiant interne d’exploitation agricole*]],GroupMember[1. Identifiant interne d’exploitation agricole*],0)),FALSE,TRUE))</f>
        <v>1</v>
      </c>
      <c r="G428" s="157">
        <f t="shared" si="15"/>
        <v>6.2483919999999999</v>
      </c>
      <c r="H428" s="157">
        <f t="shared" si="16"/>
        <v>-5.7769269999999997</v>
      </c>
      <c r="I428" s="158" t="str">
        <f t="array" ref="I428">IF(ISBLANK(C428),"",IF(C428=MAX(IF(FarmUnit[1. Identifiant interne d’exploitation agricole*]=A428,FarmUnit[3. Superficie de l’unité agricole (ha)*])),"!","-"))</f>
        <v>-</v>
      </c>
      <c r="J428" s="153" t="str">
        <f>IFERROR(CONCATENATE(VLOOKUP(A428,GM_Table,12,FALSE)," ",(VLOOKUP(A428,GM_Table,13,FALSE))),"")</f>
        <v/>
      </c>
    </row>
    <row r="429" spans="1:10" ht="13.5" customHeight="1" x14ac:dyDescent="0.25">
      <c r="A429" s="154" t="s">
        <v>1871</v>
      </c>
      <c r="B429" s="155" t="s">
        <v>1871</v>
      </c>
      <c r="C429" s="156">
        <v>1.63</v>
      </c>
      <c r="D429" s="161">
        <v>6.2459280000000001</v>
      </c>
      <c r="E429" s="161">
        <v>-5.7867459999999999</v>
      </c>
      <c r="F429" s="152" t="b">
        <f>IF(ISBLANK(FarmUnit[[#This Row],[1. Identifiant interne d’exploitation agricole*]]),"",IF(ISERROR(MATCH(FarmUnit[[#This Row],[1. Identifiant interne d’exploitation agricole*]],GroupMember[1. Identifiant interne d’exploitation agricole*],0)),FALSE,TRUE))</f>
        <v>1</v>
      </c>
      <c r="G429" s="157">
        <f t="shared" si="15"/>
        <v>6.2459280000000001</v>
      </c>
      <c r="H429" s="157">
        <f t="shared" si="16"/>
        <v>-5.7867459999999999</v>
      </c>
      <c r="I429" s="158" t="str">
        <f t="array" ref="I429">IF(ISBLANK(C429),"",IF(C429=MAX(IF(FarmUnit[1. Identifiant interne d’exploitation agricole*]=A429,FarmUnit[3. Superficie de l’unité agricole (ha)*])),"!","-"))</f>
        <v>!</v>
      </c>
      <c r="J429" s="153" t="str">
        <f>IFERROR(CONCATENATE(VLOOKUP(A429,GM_Table,12,FALSE)," ",(VLOOKUP(A429,GM_Table,13,FALSE))),"")</f>
        <v/>
      </c>
    </row>
    <row r="430" spans="1:10" ht="13.5" customHeight="1" x14ac:dyDescent="0.25">
      <c r="A430" s="154" t="s">
        <v>1875</v>
      </c>
      <c r="B430" s="155" t="s">
        <v>1875</v>
      </c>
      <c r="C430" s="156">
        <v>1.86</v>
      </c>
      <c r="D430" s="161">
        <v>6.2263669999999998</v>
      </c>
      <c r="E430" s="161">
        <v>-5.763503</v>
      </c>
      <c r="F430" s="152" t="b">
        <f>IF(ISBLANK(FarmUnit[[#This Row],[1. Identifiant interne d’exploitation agricole*]]),"",IF(ISERROR(MATCH(FarmUnit[[#This Row],[1. Identifiant interne d’exploitation agricole*]],GroupMember[1. Identifiant interne d’exploitation agricole*],0)),FALSE,TRUE))</f>
        <v>1</v>
      </c>
      <c r="G430" s="157">
        <f t="shared" si="15"/>
        <v>6.2263669999999998</v>
      </c>
      <c r="H430" s="157">
        <f t="shared" si="16"/>
        <v>-5.763503</v>
      </c>
      <c r="I430" s="158" t="str">
        <f t="array" ref="I430">IF(ISBLANK(C430),"",IF(C430=MAX(IF(FarmUnit[1. Identifiant interne d’exploitation agricole*]=A430,FarmUnit[3. Superficie de l’unité agricole (ha)*])),"!","-"))</f>
        <v>!</v>
      </c>
      <c r="J430" s="153" t="str">
        <f>IFERROR(CONCATENATE(VLOOKUP(A430,GM_Table,12,FALSE)," ",(VLOOKUP(A430,GM_Table,13,FALSE))),"")</f>
        <v/>
      </c>
    </row>
    <row r="431" spans="1:10" ht="13.5" customHeight="1" x14ac:dyDescent="0.25">
      <c r="A431" s="154" t="s">
        <v>1878</v>
      </c>
      <c r="B431" s="155" t="s">
        <v>1878</v>
      </c>
      <c r="C431" s="156">
        <v>2.57</v>
      </c>
      <c r="D431" s="161">
        <v>6.2284560000000004</v>
      </c>
      <c r="E431" s="161">
        <v>-5.7658670000000001</v>
      </c>
      <c r="F431" s="152" t="b">
        <f>IF(ISBLANK(FarmUnit[[#This Row],[1. Identifiant interne d’exploitation agricole*]]),"",IF(ISERROR(MATCH(FarmUnit[[#This Row],[1. Identifiant interne d’exploitation agricole*]],GroupMember[1. Identifiant interne d’exploitation agricole*],0)),FALSE,TRUE))</f>
        <v>1</v>
      </c>
      <c r="G431" s="157">
        <f t="shared" si="15"/>
        <v>6.2284560000000004</v>
      </c>
      <c r="H431" s="157">
        <f t="shared" si="16"/>
        <v>-5.7658670000000001</v>
      </c>
      <c r="I431" s="158" t="str">
        <f t="array" ref="I431">IF(ISBLANK(C431),"",IF(C431=MAX(IF(FarmUnit[1. Identifiant interne d’exploitation agricole*]=A431,FarmUnit[3. Superficie de l’unité agricole (ha)*])),"!","-"))</f>
        <v>!</v>
      </c>
      <c r="J431" s="153" t="str">
        <f>IFERROR(CONCATENATE(VLOOKUP(A431,GM_Table,12,FALSE)," ",(VLOOKUP(A431,GM_Table,13,FALSE))),"")</f>
        <v/>
      </c>
    </row>
    <row r="432" spans="1:10" ht="13.5" customHeight="1" x14ac:dyDescent="0.25">
      <c r="A432" s="154" t="s">
        <v>1882</v>
      </c>
      <c r="B432" s="155" t="s">
        <v>1882</v>
      </c>
      <c r="C432" s="156">
        <v>1.6</v>
      </c>
      <c r="D432" s="161">
        <v>6.2364819999999996</v>
      </c>
      <c r="E432" s="161">
        <v>-5.7822370000000003</v>
      </c>
      <c r="F432" s="152" t="b">
        <f>IF(ISBLANK(FarmUnit[[#This Row],[1. Identifiant interne d’exploitation agricole*]]),"",IF(ISERROR(MATCH(FarmUnit[[#This Row],[1. Identifiant interne d’exploitation agricole*]],GroupMember[1. Identifiant interne d’exploitation agricole*],0)),FALSE,TRUE))</f>
        <v>1</v>
      </c>
      <c r="G432" s="157">
        <f t="shared" si="15"/>
        <v>6.2364819999999996</v>
      </c>
      <c r="H432" s="157">
        <f t="shared" si="16"/>
        <v>-5.7822370000000003</v>
      </c>
      <c r="I432" s="158" t="str">
        <f t="array" ref="I432">IF(ISBLANK(C432),"",IF(C432=MAX(IF(FarmUnit[1. Identifiant interne d’exploitation agricole*]=A432,FarmUnit[3. Superficie de l’unité agricole (ha)*])),"!","-"))</f>
        <v>!</v>
      </c>
      <c r="J432" s="153" t="str">
        <f>IFERROR(CONCATENATE(VLOOKUP(A432,GM_Table,12,FALSE)," ",(VLOOKUP(A432,GM_Table,13,FALSE))),"")</f>
        <v/>
      </c>
    </row>
    <row r="433" spans="1:10" ht="13.5" customHeight="1" x14ac:dyDescent="0.25">
      <c r="A433" s="154" t="s">
        <v>1886</v>
      </c>
      <c r="B433" s="155" t="s">
        <v>1886</v>
      </c>
      <c r="C433" s="156">
        <v>1.22</v>
      </c>
      <c r="D433" s="161">
        <v>6.2479990000000001</v>
      </c>
      <c r="E433" s="161">
        <v>-5.7815000000000003</v>
      </c>
      <c r="F433" s="152" t="b">
        <f>IF(ISBLANK(FarmUnit[[#This Row],[1. Identifiant interne d’exploitation agricole*]]),"",IF(ISERROR(MATCH(FarmUnit[[#This Row],[1. Identifiant interne d’exploitation agricole*]],GroupMember[1. Identifiant interne d’exploitation agricole*],0)),FALSE,TRUE))</f>
        <v>1</v>
      </c>
      <c r="G433" s="157">
        <f t="shared" si="15"/>
        <v>6.2479990000000001</v>
      </c>
      <c r="H433" s="157">
        <f t="shared" si="16"/>
        <v>-5.7815000000000003</v>
      </c>
      <c r="I433" s="158" t="str">
        <f t="array" ref="I433">IF(ISBLANK(C433),"",IF(C433=MAX(IF(FarmUnit[1. Identifiant interne d’exploitation agricole*]=A433,FarmUnit[3. Superficie de l’unité agricole (ha)*])),"!","-"))</f>
        <v>!</v>
      </c>
      <c r="J433" s="153" t="str">
        <f>IFERROR(CONCATENATE(VLOOKUP(A433,GM_Table,12,FALSE)," ",(VLOOKUP(A433,GM_Table,13,FALSE))),"")</f>
        <v/>
      </c>
    </row>
    <row r="434" spans="1:10" ht="13.5" customHeight="1" x14ac:dyDescent="0.25">
      <c r="A434" s="154" t="s">
        <v>1889</v>
      </c>
      <c r="B434" s="155" t="s">
        <v>1889</v>
      </c>
      <c r="C434" s="156">
        <v>7.14</v>
      </c>
      <c r="D434" s="161">
        <v>6.2636500000000002</v>
      </c>
      <c r="E434" s="161">
        <v>-5.7861700000000003</v>
      </c>
      <c r="F434" s="152" t="b">
        <f>IF(ISBLANK(FarmUnit[[#This Row],[1. Identifiant interne d’exploitation agricole*]]),"",IF(ISERROR(MATCH(FarmUnit[[#This Row],[1. Identifiant interne d’exploitation agricole*]],GroupMember[1. Identifiant interne d’exploitation agricole*],0)),FALSE,TRUE))</f>
        <v>1</v>
      </c>
      <c r="G434" s="157">
        <f t="shared" si="15"/>
        <v>6.2636500000000002</v>
      </c>
      <c r="H434" s="157">
        <f t="shared" si="16"/>
        <v>-5.7861700000000003</v>
      </c>
      <c r="I434" s="158" t="str">
        <f t="array" ref="I434">IF(ISBLANK(C434),"",IF(C434=MAX(IF(FarmUnit[1. Identifiant interne d’exploitation agricole*]=A434,FarmUnit[3. Superficie de l’unité agricole (ha)*])),"!","-"))</f>
        <v>!</v>
      </c>
      <c r="J434" s="153" t="str">
        <f>IFERROR(CONCATENATE(VLOOKUP(A434,GM_Table,12,FALSE)," ",(VLOOKUP(A434,GM_Table,13,FALSE))),"")</f>
        <v/>
      </c>
    </row>
    <row r="435" spans="1:10" ht="13.5" customHeight="1" x14ac:dyDescent="0.25">
      <c r="A435" s="154" t="s">
        <v>1893</v>
      </c>
      <c r="B435" s="155" t="s">
        <v>1893</v>
      </c>
      <c r="C435" s="156">
        <v>2.5499999999999998</v>
      </c>
      <c r="D435" s="161">
        <v>6.2387030000000001</v>
      </c>
      <c r="E435" s="161">
        <v>-5.7838329999999996</v>
      </c>
      <c r="F435" s="152" t="b">
        <f>IF(ISBLANK(FarmUnit[[#This Row],[1. Identifiant interne d’exploitation agricole*]]),"",IF(ISERROR(MATCH(FarmUnit[[#This Row],[1. Identifiant interne d’exploitation agricole*]],GroupMember[1. Identifiant interne d’exploitation agricole*],0)),FALSE,TRUE))</f>
        <v>1</v>
      </c>
      <c r="G435" s="157">
        <f t="shared" si="15"/>
        <v>6.2387030000000001</v>
      </c>
      <c r="H435" s="157">
        <f t="shared" si="16"/>
        <v>-5.7838329999999996</v>
      </c>
      <c r="I435" s="158" t="str">
        <f t="array" ref="I435">IF(ISBLANK(C435),"",IF(C435=MAX(IF(FarmUnit[1. Identifiant interne d’exploitation agricole*]=A435,FarmUnit[3. Superficie de l’unité agricole (ha)*])),"!","-"))</f>
        <v>!</v>
      </c>
      <c r="J435" s="153" t="str">
        <f>IFERROR(CONCATENATE(VLOOKUP(A435,GM_Table,12,FALSE)," ",(VLOOKUP(A435,GM_Table,13,FALSE))),"")</f>
        <v/>
      </c>
    </row>
    <row r="436" spans="1:10" ht="13.5" customHeight="1" x14ac:dyDescent="0.25">
      <c r="A436" s="154" t="s">
        <v>1895</v>
      </c>
      <c r="B436" s="155" t="s">
        <v>1895</v>
      </c>
      <c r="C436" s="156">
        <v>3.31</v>
      </c>
      <c r="D436" s="161">
        <v>6.2388370000000002</v>
      </c>
      <c r="E436" s="161">
        <v>-5.774273</v>
      </c>
      <c r="F436" s="152" t="b">
        <f>IF(ISBLANK(FarmUnit[[#This Row],[1. Identifiant interne d’exploitation agricole*]]),"",IF(ISERROR(MATCH(FarmUnit[[#This Row],[1. Identifiant interne d’exploitation agricole*]],GroupMember[1. Identifiant interne d’exploitation agricole*],0)),FALSE,TRUE))</f>
        <v>1</v>
      </c>
      <c r="G436" s="157">
        <f t="shared" si="15"/>
        <v>6.2388370000000002</v>
      </c>
      <c r="H436" s="157">
        <f t="shared" si="16"/>
        <v>-5.774273</v>
      </c>
      <c r="I436" s="158" t="str">
        <f t="array" ref="I436">IF(ISBLANK(C436),"",IF(C436=MAX(IF(FarmUnit[1. Identifiant interne d’exploitation agricole*]=A436,FarmUnit[3. Superficie de l’unité agricole (ha)*])),"!","-"))</f>
        <v>!</v>
      </c>
      <c r="J436" s="153" t="str">
        <f>IFERROR(CONCATENATE(VLOOKUP(A436,GM_Table,12,FALSE)," ",(VLOOKUP(A436,GM_Table,13,FALSE))),"")</f>
        <v/>
      </c>
    </row>
    <row r="437" spans="1:10" ht="13.5" customHeight="1" x14ac:dyDescent="0.25">
      <c r="A437" s="154" t="s">
        <v>1899</v>
      </c>
      <c r="B437" s="155" t="s">
        <v>1899</v>
      </c>
      <c r="C437" s="156">
        <v>3.53</v>
      </c>
      <c r="D437" s="161">
        <v>6.2437820000000004</v>
      </c>
      <c r="E437" s="161">
        <v>-5.7888929999999998</v>
      </c>
      <c r="F437" s="152" t="b">
        <f>IF(ISBLANK(FarmUnit[[#This Row],[1. Identifiant interne d’exploitation agricole*]]),"",IF(ISERROR(MATCH(FarmUnit[[#This Row],[1. Identifiant interne d’exploitation agricole*]],GroupMember[1. Identifiant interne d’exploitation agricole*],0)),FALSE,TRUE))</f>
        <v>1</v>
      </c>
      <c r="G437" s="157">
        <f t="shared" si="15"/>
        <v>6.2437820000000004</v>
      </c>
      <c r="H437" s="157">
        <f t="shared" si="16"/>
        <v>-5.7888929999999998</v>
      </c>
      <c r="I437" s="158" t="str">
        <f t="array" ref="I437">IF(ISBLANK(C437),"",IF(C437=MAX(IF(FarmUnit[1. Identifiant interne d’exploitation agricole*]=A437,FarmUnit[3. Superficie de l’unité agricole (ha)*])),"!","-"))</f>
        <v>!</v>
      </c>
      <c r="J437" s="153" t="str">
        <f>IFERROR(CONCATENATE(VLOOKUP(A437,GM_Table,12,FALSE)," ",(VLOOKUP(A437,GM_Table,13,FALSE))),"")</f>
        <v/>
      </c>
    </row>
    <row r="438" spans="1:10" ht="13.5" customHeight="1" x14ac:dyDescent="0.25">
      <c r="A438" s="154" t="s">
        <v>1904</v>
      </c>
      <c r="B438" s="155" t="s">
        <v>2333</v>
      </c>
      <c r="C438" s="156">
        <v>2.48</v>
      </c>
      <c r="D438" s="161">
        <v>6.2433149999999999</v>
      </c>
      <c r="E438" s="161">
        <v>-5.7879849999999999</v>
      </c>
      <c r="F438" s="152" t="b">
        <f>IF(ISBLANK(FarmUnit[[#This Row],[1. Identifiant interne d’exploitation agricole*]]),"",IF(ISERROR(MATCH(FarmUnit[[#This Row],[1. Identifiant interne d’exploitation agricole*]],GroupMember[1. Identifiant interne d’exploitation agricole*],0)),FALSE,TRUE))</f>
        <v>1</v>
      </c>
      <c r="G438" s="157">
        <f t="shared" si="15"/>
        <v>6.2433149999999999</v>
      </c>
      <c r="H438" s="157">
        <f t="shared" si="16"/>
        <v>-5.7879849999999999</v>
      </c>
      <c r="I438" s="158" t="str">
        <f t="array" ref="I438">IF(ISBLANK(C438),"",IF(C438=MAX(IF(FarmUnit[1. Identifiant interne d’exploitation agricole*]=A438,FarmUnit[3. Superficie de l’unité agricole (ha)*])),"!","-"))</f>
        <v>-</v>
      </c>
      <c r="J438" s="153" t="str">
        <f>IFERROR(CONCATENATE(VLOOKUP(A438,GM_Table,12,FALSE)," ",(VLOOKUP(A438,GM_Table,13,FALSE))),"")</f>
        <v/>
      </c>
    </row>
    <row r="439" spans="1:10" ht="13.5" customHeight="1" x14ac:dyDescent="0.25">
      <c r="A439" s="154" t="s">
        <v>1904</v>
      </c>
      <c r="B439" s="155" t="s">
        <v>2334</v>
      </c>
      <c r="C439" s="156">
        <v>2.79</v>
      </c>
      <c r="D439" s="161">
        <v>6.2464550000000001</v>
      </c>
      <c r="E439" s="161">
        <v>-5.7833480000000002</v>
      </c>
      <c r="F439" s="152" t="b">
        <f>IF(ISBLANK(FarmUnit[[#This Row],[1. Identifiant interne d’exploitation agricole*]]),"",IF(ISERROR(MATCH(FarmUnit[[#This Row],[1. Identifiant interne d’exploitation agricole*]],GroupMember[1. Identifiant interne d’exploitation agricole*],0)),FALSE,TRUE))</f>
        <v>1</v>
      </c>
      <c r="G439" s="157">
        <f t="shared" si="15"/>
        <v>6.2464550000000001</v>
      </c>
      <c r="H439" s="157">
        <f t="shared" si="16"/>
        <v>-5.7833480000000002</v>
      </c>
      <c r="I439" s="158" t="str">
        <f t="array" ref="I439">IF(ISBLANK(C439),"",IF(C439=MAX(IF(FarmUnit[1. Identifiant interne d’exploitation agricole*]=A439,FarmUnit[3. Superficie de l’unité agricole (ha)*])),"!","-"))</f>
        <v>!</v>
      </c>
      <c r="J439" s="153" t="str">
        <f>IFERROR(CONCATENATE(VLOOKUP(A439,GM_Table,12,FALSE)," ",(VLOOKUP(A439,GM_Table,13,FALSE))),"")</f>
        <v/>
      </c>
    </row>
    <row r="440" spans="1:10" ht="13.5" customHeight="1" x14ac:dyDescent="0.25">
      <c r="A440" s="154" t="s">
        <v>1907</v>
      </c>
      <c r="B440" s="155" t="s">
        <v>1907</v>
      </c>
      <c r="C440" s="156">
        <v>5.72</v>
      </c>
      <c r="D440" s="161">
        <v>6.2439520000000002</v>
      </c>
      <c r="E440" s="161">
        <v>-5.7838229999999999</v>
      </c>
      <c r="F440" s="152" t="b">
        <f>IF(ISBLANK(FarmUnit[[#This Row],[1. Identifiant interne d’exploitation agricole*]]),"",IF(ISERROR(MATCH(FarmUnit[[#This Row],[1. Identifiant interne d’exploitation agricole*]],GroupMember[1. Identifiant interne d’exploitation agricole*],0)),FALSE,TRUE))</f>
        <v>1</v>
      </c>
      <c r="G440" s="157">
        <f t="shared" si="15"/>
        <v>6.2439520000000002</v>
      </c>
      <c r="H440" s="157">
        <f t="shared" si="16"/>
        <v>-5.7838229999999999</v>
      </c>
      <c r="I440" s="158" t="str">
        <f t="array" ref="I440">IF(ISBLANK(C440),"",IF(C440=MAX(IF(FarmUnit[1. Identifiant interne d’exploitation agricole*]=A440,FarmUnit[3. Superficie de l’unité agricole (ha)*])),"!","-"))</f>
        <v>!</v>
      </c>
      <c r="J440" s="153" t="str">
        <f>IFERROR(CONCATENATE(VLOOKUP(A440,GM_Table,12,FALSE)," ",(VLOOKUP(A440,GM_Table,13,FALSE))),"")</f>
        <v/>
      </c>
    </row>
    <row r="441" spans="1:10" ht="13.5" customHeight="1" x14ac:dyDescent="0.25">
      <c r="A441" s="154" t="s">
        <v>1911</v>
      </c>
      <c r="B441" s="155" t="s">
        <v>1911</v>
      </c>
      <c r="C441" s="156">
        <v>4.085</v>
      </c>
      <c r="D441" s="161">
        <v>6.2525899999999996</v>
      </c>
      <c r="E441" s="161">
        <v>-5.7818059999999996</v>
      </c>
      <c r="F441" s="152" t="b">
        <f>IF(ISBLANK(FarmUnit[[#This Row],[1. Identifiant interne d’exploitation agricole*]]),"",IF(ISERROR(MATCH(FarmUnit[[#This Row],[1. Identifiant interne d’exploitation agricole*]],GroupMember[1. Identifiant interne d’exploitation agricole*],0)),FALSE,TRUE))</f>
        <v>1</v>
      </c>
      <c r="G441" s="157">
        <f t="shared" si="15"/>
        <v>6.2525899999999996</v>
      </c>
      <c r="H441" s="157">
        <f t="shared" si="16"/>
        <v>-5.7818059999999996</v>
      </c>
      <c r="I441" s="158" t="str">
        <f t="array" ref="I441">IF(ISBLANK(C441),"",IF(C441=MAX(IF(FarmUnit[1. Identifiant interne d’exploitation agricole*]=A441,FarmUnit[3. Superficie de l’unité agricole (ha)*])),"!","-"))</f>
        <v>!</v>
      </c>
      <c r="J441" s="153" t="str">
        <f>IFERROR(CONCATENATE(VLOOKUP(A441,GM_Table,12,FALSE)," ",(VLOOKUP(A441,GM_Table,13,FALSE))),"")</f>
        <v/>
      </c>
    </row>
    <row r="442" spans="1:10" ht="13.5" customHeight="1" x14ac:dyDescent="0.25">
      <c r="A442" s="154" t="s">
        <v>1915</v>
      </c>
      <c r="B442" s="155" t="s">
        <v>1915</v>
      </c>
      <c r="C442" s="156">
        <v>5.32</v>
      </c>
      <c r="D442" s="161">
        <v>6.263185</v>
      </c>
      <c r="E442" s="161">
        <v>-5.7837719999999999</v>
      </c>
      <c r="F442" s="152" t="b">
        <f>IF(ISBLANK(FarmUnit[[#This Row],[1. Identifiant interne d’exploitation agricole*]]),"",IF(ISERROR(MATCH(FarmUnit[[#This Row],[1. Identifiant interne d’exploitation agricole*]],GroupMember[1. Identifiant interne d’exploitation agricole*],0)),FALSE,TRUE))</f>
        <v>1</v>
      </c>
      <c r="G442" s="157">
        <f t="shared" si="15"/>
        <v>6.263185</v>
      </c>
      <c r="H442" s="157">
        <f t="shared" si="16"/>
        <v>-5.7837719999999999</v>
      </c>
      <c r="I442" s="158" t="str">
        <f t="array" ref="I442">IF(ISBLANK(C442),"",IF(C442=MAX(IF(FarmUnit[1. Identifiant interne d’exploitation agricole*]=A442,FarmUnit[3. Superficie de l’unité agricole (ha)*])),"!","-"))</f>
        <v>!</v>
      </c>
      <c r="J442" s="153" t="str">
        <f>IFERROR(CONCATENATE(VLOOKUP(A442,GM_Table,12,FALSE)," ",(VLOOKUP(A442,GM_Table,13,FALSE))),"")</f>
        <v/>
      </c>
    </row>
    <row r="443" spans="1:10" ht="13.5" customHeight="1" x14ac:dyDescent="0.25">
      <c r="A443" s="154" t="s">
        <v>1919</v>
      </c>
      <c r="B443" s="155" t="s">
        <v>1919</v>
      </c>
      <c r="C443" s="156">
        <v>2.4</v>
      </c>
      <c r="D443" s="161">
        <v>6.2644700000000002</v>
      </c>
      <c r="E443" s="161">
        <v>-5.7843559999999998</v>
      </c>
      <c r="F443" s="152" t="b">
        <f>IF(ISBLANK(FarmUnit[[#This Row],[1. Identifiant interne d’exploitation agricole*]]),"",IF(ISERROR(MATCH(FarmUnit[[#This Row],[1. Identifiant interne d’exploitation agricole*]],GroupMember[1. Identifiant interne d’exploitation agricole*],0)),FALSE,TRUE))</f>
        <v>1</v>
      </c>
      <c r="G443" s="157">
        <f t="shared" si="15"/>
        <v>6.2644700000000002</v>
      </c>
      <c r="H443" s="157">
        <f t="shared" si="16"/>
        <v>-5.7843559999999998</v>
      </c>
      <c r="I443" s="158" t="str">
        <f t="array" ref="I443">IF(ISBLANK(C443),"",IF(C443=MAX(IF(FarmUnit[1. Identifiant interne d’exploitation agricole*]=A443,FarmUnit[3. Superficie de l’unité agricole (ha)*])),"!","-"))</f>
        <v>!</v>
      </c>
      <c r="J443" s="153" t="str">
        <f>IFERROR(CONCATENATE(VLOOKUP(A443,GM_Table,12,FALSE)," ",(VLOOKUP(A443,GM_Table,13,FALSE))),"")</f>
        <v/>
      </c>
    </row>
    <row r="444" spans="1:10" ht="13.5" customHeight="1" x14ac:dyDescent="0.25">
      <c r="A444" s="154" t="s">
        <v>1922</v>
      </c>
      <c r="B444" s="155" t="s">
        <v>1922</v>
      </c>
      <c r="C444" s="156">
        <v>3.12</v>
      </c>
      <c r="D444" s="161">
        <v>6.2307610000000002</v>
      </c>
      <c r="E444" s="161">
        <v>-5.7635050000000003</v>
      </c>
      <c r="F444" s="152" t="b">
        <f>IF(ISBLANK(FarmUnit[[#This Row],[1. Identifiant interne d’exploitation agricole*]]),"",IF(ISERROR(MATCH(FarmUnit[[#This Row],[1. Identifiant interne d’exploitation agricole*]],GroupMember[1. Identifiant interne d’exploitation agricole*],0)),FALSE,TRUE))</f>
        <v>1</v>
      </c>
      <c r="G444" s="157">
        <f t="shared" si="15"/>
        <v>6.2307610000000002</v>
      </c>
      <c r="H444" s="157">
        <f t="shared" si="16"/>
        <v>-5.7635050000000003</v>
      </c>
      <c r="I444" s="158" t="str">
        <f t="array" ref="I444">IF(ISBLANK(C444),"",IF(C444=MAX(IF(FarmUnit[1. Identifiant interne d’exploitation agricole*]=A444,FarmUnit[3. Superficie de l’unité agricole (ha)*])),"!","-"))</f>
        <v>!</v>
      </c>
      <c r="J444" s="153" t="str">
        <f>IFERROR(CONCATENATE(VLOOKUP(A444,GM_Table,12,FALSE)," ",(VLOOKUP(A444,GM_Table,13,FALSE))),"")</f>
        <v/>
      </c>
    </row>
    <row r="445" spans="1:10" ht="13.5" customHeight="1" x14ac:dyDescent="0.25">
      <c r="A445" s="154" t="s">
        <v>1926</v>
      </c>
      <c r="B445" s="155" t="s">
        <v>1926</v>
      </c>
      <c r="C445" s="156">
        <v>1.21</v>
      </c>
      <c r="D445" s="161">
        <v>6.2409929999999996</v>
      </c>
      <c r="E445" s="161">
        <v>-5.7761019999999998</v>
      </c>
      <c r="F445" s="152" t="b">
        <f>IF(ISBLANK(FarmUnit[[#This Row],[1. Identifiant interne d’exploitation agricole*]]),"",IF(ISERROR(MATCH(FarmUnit[[#This Row],[1. Identifiant interne d’exploitation agricole*]],GroupMember[1. Identifiant interne d’exploitation agricole*],0)),FALSE,TRUE))</f>
        <v>1</v>
      </c>
      <c r="G445" s="157">
        <f t="shared" si="15"/>
        <v>6.2409929999999996</v>
      </c>
      <c r="H445" s="157">
        <f t="shared" si="16"/>
        <v>-5.7761019999999998</v>
      </c>
      <c r="I445" s="158" t="str">
        <f t="array" ref="I445">IF(ISBLANK(C445),"",IF(C445=MAX(IF(FarmUnit[1. Identifiant interne d’exploitation agricole*]=A445,FarmUnit[3. Superficie de l’unité agricole (ha)*])),"!","-"))</f>
        <v>!</v>
      </c>
      <c r="J445" s="153" t="str">
        <f>IFERROR(CONCATENATE(VLOOKUP(A445,GM_Table,12,FALSE)," ",(VLOOKUP(A445,GM_Table,13,FALSE))),"")</f>
        <v/>
      </c>
    </row>
    <row r="446" spans="1:10" ht="13.5" customHeight="1" x14ac:dyDescent="0.25">
      <c r="A446" s="154" t="s">
        <v>1929</v>
      </c>
      <c r="B446" s="155" t="s">
        <v>1929</v>
      </c>
      <c r="C446" s="156">
        <v>1.93</v>
      </c>
      <c r="D446" s="161">
        <v>6.2420220000000004</v>
      </c>
      <c r="E446" s="161">
        <v>-5.7763280000000004</v>
      </c>
      <c r="F446" s="152" t="b">
        <f>IF(ISBLANK(FarmUnit[[#This Row],[1. Identifiant interne d’exploitation agricole*]]),"",IF(ISERROR(MATCH(FarmUnit[[#This Row],[1. Identifiant interne d’exploitation agricole*]],GroupMember[1. Identifiant interne d’exploitation agricole*],0)),FALSE,TRUE))</f>
        <v>1</v>
      </c>
      <c r="G446" s="157">
        <f t="shared" si="15"/>
        <v>6.2420220000000004</v>
      </c>
      <c r="H446" s="157">
        <f t="shared" si="16"/>
        <v>-5.7763280000000004</v>
      </c>
      <c r="I446" s="158" t="str">
        <f t="array" ref="I446">IF(ISBLANK(C446),"",IF(C446=MAX(IF(FarmUnit[1. Identifiant interne d’exploitation agricole*]=A446,FarmUnit[3. Superficie de l’unité agricole (ha)*])),"!","-"))</f>
        <v>!</v>
      </c>
      <c r="J446" s="153" t="str">
        <f>IFERROR(CONCATENATE(VLOOKUP(A446,GM_Table,12,FALSE)," ",(VLOOKUP(A446,GM_Table,13,FALSE))),"")</f>
        <v/>
      </c>
    </row>
    <row r="447" spans="1:10" ht="13.5" customHeight="1" x14ac:dyDescent="0.25">
      <c r="A447" s="154" t="s">
        <v>1931</v>
      </c>
      <c r="B447" s="155" t="s">
        <v>2335</v>
      </c>
      <c r="C447" s="156">
        <v>0.72</v>
      </c>
      <c r="D447" s="161">
        <v>6.2455980000000002</v>
      </c>
      <c r="E447" s="161">
        <v>-5.7781459999999996</v>
      </c>
      <c r="F447" s="152" t="b">
        <f>IF(ISBLANK(FarmUnit[[#This Row],[1. Identifiant interne d’exploitation agricole*]]),"",IF(ISERROR(MATCH(FarmUnit[[#This Row],[1. Identifiant interne d’exploitation agricole*]],GroupMember[1. Identifiant interne d’exploitation agricole*],0)),FALSE,TRUE))</f>
        <v>1</v>
      </c>
      <c r="G447" s="157">
        <f t="shared" si="15"/>
        <v>6.2455980000000002</v>
      </c>
      <c r="H447" s="157">
        <f t="shared" si="16"/>
        <v>-5.7781459999999996</v>
      </c>
      <c r="I447" s="158" t="str">
        <f t="array" ref="I447">IF(ISBLANK(C447),"",IF(C447=MAX(IF(FarmUnit[1. Identifiant interne d’exploitation agricole*]=A447,FarmUnit[3. Superficie de l’unité agricole (ha)*])),"!","-"))</f>
        <v>-</v>
      </c>
      <c r="J447" s="153" t="str">
        <f>IFERROR(CONCATENATE(VLOOKUP(A447,GM_Table,12,FALSE)," ",(VLOOKUP(A447,GM_Table,13,FALSE))),"")</f>
        <v/>
      </c>
    </row>
    <row r="448" spans="1:10" ht="13.5" customHeight="1" x14ac:dyDescent="0.25">
      <c r="A448" s="154" t="s">
        <v>1931</v>
      </c>
      <c r="B448" s="155" t="s">
        <v>2336</v>
      </c>
      <c r="C448" s="156">
        <v>1.35</v>
      </c>
      <c r="D448" s="161">
        <v>6.2465859999999997</v>
      </c>
      <c r="E448" s="161">
        <v>-5.7778349999999996</v>
      </c>
      <c r="F448" s="152" t="b">
        <f>IF(ISBLANK(FarmUnit[[#This Row],[1. Identifiant interne d’exploitation agricole*]]),"",IF(ISERROR(MATCH(FarmUnit[[#This Row],[1. Identifiant interne d’exploitation agricole*]],GroupMember[1. Identifiant interne d’exploitation agricole*],0)),FALSE,TRUE))</f>
        <v>1</v>
      </c>
      <c r="G448" s="157">
        <f t="shared" si="15"/>
        <v>6.2465859999999997</v>
      </c>
      <c r="H448" s="157">
        <f t="shared" si="16"/>
        <v>-5.7778349999999996</v>
      </c>
      <c r="I448" s="158" t="str">
        <f t="array" ref="I448">IF(ISBLANK(C448),"",IF(C448=MAX(IF(FarmUnit[1. Identifiant interne d’exploitation agricole*]=A448,FarmUnit[3. Superficie de l’unité agricole (ha)*])),"!","-"))</f>
        <v>!</v>
      </c>
      <c r="J448" s="153" t="str">
        <f>IFERROR(CONCATENATE(VLOOKUP(A448,GM_Table,12,FALSE)," ",(VLOOKUP(A448,GM_Table,13,FALSE))),"")</f>
        <v/>
      </c>
    </row>
    <row r="449" spans="1:10" ht="13.5" customHeight="1" x14ac:dyDescent="0.25">
      <c r="A449" s="154" t="s">
        <v>1935</v>
      </c>
      <c r="B449" s="155" t="s">
        <v>1935</v>
      </c>
      <c r="C449" s="156">
        <v>2.95</v>
      </c>
      <c r="D449" s="161">
        <v>6.2470379999999999</v>
      </c>
      <c r="E449" s="161">
        <v>-5.7790600000000003</v>
      </c>
      <c r="F449" s="152" t="b">
        <f>IF(ISBLANK(FarmUnit[[#This Row],[1. Identifiant interne d’exploitation agricole*]]),"",IF(ISERROR(MATCH(FarmUnit[[#This Row],[1. Identifiant interne d’exploitation agricole*]],GroupMember[1. Identifiant interne d’exploitation agricole*],0)),FALSE,TRUE))</f>
        <v>1</v>
      </c>
      <c r="G449" s="157">
        <f t="shared" si="15"/>
        <v>6.2470379999999999</v>
      </c>
      <c r="H449" s="157">
        <f t="shared" si="16"/>
        <v>-5.7790600000000003</v>
      </c>
      <c r="I449" s="158" t="str">
        <f t="array" ref="I449">IF(ISBLANK(C449),"",IF(C449=MAX(IF(FarmUnit[1. Identifiant interne d’exploitation agricole*]=A449,FarmUnit[3. Superficie de l’unité agricole (ha)*])),"!","-"))</f>
        <v>!</v>
      </c>
      <c r="J449" s="153" t="str">
        <f>IFERROR(CONCATENATE(VLOOKUP(A449,GM_Table,12,FALSE)," ",(VLOOKUP(A449,GM_Table,13,FALSE))),"")</f>
        <v/>
      </c>
    </row>
    <row r="450" spans="1:10" ht="13.5" customHeight="1" x14ac:dyDescent="0.25">
      <c r="A450" s="154" t="s">
        <v>1938</v>
      </c>
      <c r="B450" s="155" t="s">
        <v>1938</v>
      </c>
      <c r="C450" s="156">
        <v>2.29</v>
      </c>
      <c r="D450" s="161">
        <v>6.2454669999999997</v>
      </c>
      <c r="E450" s="161">
        <v>-5.7878059999999998</v>
      </c>
      <c r="F450" s="152" t="b">
        <f>IF(ISBLANK(FarmUnit[[#This Row],[1. Identifiant interne d’exploitation agricole*]]),"",IF(ISERROR(MATCH(FarmUnit[[#This Row],[1. Identifiant interne d’exploitation agricole*]],GroupMember[1. Identifiant interne d’exploitation agricole*],0)),FALSE,TRUE))</f>
        <v>1</v>
      </c>
      <c r="G450" s="157">
        <f t="shared" si="15"/>
        <v>6.2454669999999997</v>
      </c>
      <c r="H450" s="157">
        <f t="shared" si="16"/>
        <v>-5.7878059999999998</v>
      </c>
      <c r="I450" s="158" t="str">
        <f t="array" ref="I450">IF(ISBLANK(C450),"",IF(C450=MAX(IF(FarmUnit[1. Identifiant interne d’exploitation agricole*]=A450,FarmUnit[3. Superficie de l’unité agricole (ha)*])),"!","-"))</f>
        <v>!</v>
      </c>
      <c r="J450" s="153" t="str">
        <f>IFERROR(CONCATENATE(VLOOKUP(A450,GM_Table,12,FALSE)," ",(VLOOKUP(A450,GM_Table,13,FALSE))),"")</f>
        <v/>
      </c>
    </row>
    <row r="451" spans="1:10" ht="13.5" customHeight="1" x14ac:dyDescent="0.25">
      <c r="A451" s="154" t="s">
        <v>1941</v>
      </c>
      <c r="B451" s="155" t="s">
        <v>1941</v>
      </c>
      <c r="C451" s="156">
        <v>4.47</v>
      </c>
      <c r="D451" s="161">
        <v>6.2445579999999996</v>
      </c>
      <c r="E451" s="161">
        <v>-5.7898069999999997</v>
      </c>
      <c r="F451" s="152" t="b">
        <f>IF(ISBLANK(FarmUnit[[#This Row],[1. Identifiant interne d’exploitation agricole*]]),"",IF(ISERROR(MATCH(FarmUnit[[#This Row],[1. Identifiant interne d’exploitation agricole*]],GroupMember[1. Identifiant interne d’exploitation agricole*],0)),FALSE,TRUE))</f>
        <v>1</v>
      </c>
      <c r="G451" s="157">
        <f t="shared" si="15"/>
        <v>6.2445579999999996</v>
      </c>
      <c r="H451" s="157">
        <f t="shared" si="16"/>
        <v>-5.7898069999999997</v>
      </c>
      <c r="I451" s="158" t="str">
        <f t="array" ref="I451">IF(ISBLANK(C451),"",IF(C451=MAX(IF(FarmUnit[1. Identifiant interne d’exploitation agricole*]=A451,FarmUnit[3. Superficie de l’unité agricole (ha)*])),"!","-"))</f>
        <v>!</v>
      </c>
      <c r="J451" s="153" t="str">
        <f>IFERROR(CONCATENATE(VLOOKUP(A451,GM_Table,12,FALSE)," ",(VLOOKUP(A451,GM_Table,13,FALSE))),"")</f>
        <v/>
      </c>
    </row>
    <row r="452" spans="1:10" ht="13.5" customHeight="1" x14ac:dyDescent="0.25">
      <c r="A452" s="154" t="s">
        <v>1943</v>
      </c>
      <c r="B452" s="155" t="s">
        <v>1943</v>
      </c>
      <c r="C452" s="156">
        <v>1.41</v>
      </c>
      <c r="D452" s="161">
        <v>6.2455959999999999</v>
      </c>
      <c r="E452" s="161">
        <v>-5.7823820000000001</v>
      </c>
      <c r="F452" s="152" t="b">
        <f>IF(ISBLANK(FarmUnit[[#This Row],[1. Identifiant interne d’exploitation agricole*]]),"",IF(ISERROR(MATCH(FarmUnit[[#This Row],[1. Identifiant interne d’exploitation agricole*]],GroupMember[1. Identifiant interne d’exploitation agricole*],0)),FALSE,TRUE))</f>
        <v>1</v>
      </c>
      <c r="G452" s="157">
        <f t="shared" si="15"/>
        <v>6.2455959999999999</v>
      </c>
      <c r="H452" s="157">
        <f t="shared" si="16"/>
        <v>-5.7823820000000001</v>
      </c>
      <c r="I452" s="158" t="str">
        <f t="array" ref="I452">IF(ISBLANK(C452),"",IF(C452=MAX(IF(FarmUnit[1. Identifiant interne d’exploitation agricole*]=A452,FarmUnit[3. Superficie de l’unité agricole (ha)*])),"!","-"))</f>
        <v>!</v>
      </c>
      <c r="J452" s="153" t="str">
        <f>IFERROR(CONCATENATE(VLOOKUP(A452,GM_Table,12,FALSE)," ",(VLOOKUP(A452,GM_Table,13,FALSE))),"")</f>
        <v/>
      </c>
    </row>
    <row r="453" spans="1:10" ht="13.5" customHeight="1" x14ac:dyDescent="0.25">
      <c r="A453" s="154" t="s">
        <v>1945</v>
      </c>
      <c r="B453" s="155" t="s">
        <v>1945</v>
      </c>
      <c r="C453" s="156">
        <v>1.33</v>
      </c>
      <c r="D453" s="161">
        <v>6.3842129999999999</v>
      </c>
      <c r="E453" s="161">
        <v>-5.8430350000000004</v>
      </c>
      <c r="F453" s="152" t="b">
        <f>IF(ISBLANK(FarmUnit[[#This Row],[1. Identifiant interne d’exploitation agricole*]]),"",IF(ISERROR(MATCH(FarmUnit[[#This Row],[1. Identifiant interne d’exploitation agricole*]],GroupMember[1. Identifiant interne d’exploitation agricole*],0)),FALSE,TRUE))</f>
        <v>1</v>
      </c>
      <c r="G453" s="157">
        <f t="shared" si="15"/>
        <v>6.3842129999999999</v>
      </c>
      <c r="H453" s="157">
        <f t="shared" si="16"/>
        <v>-5.8430350000000004</v>
      </c>
      <c r="I453" s="158" t="str">
        <f t="array" ref="I453">IF(ISBLANK(C453),"",IF(C453=MAX(IF(FarmUnit[1. Identifiant interne d’exploitation agricole*]=A453,FarmUnit[3. Superficie de l’unité agricole (ha)*])),"!","-"))</f>
        <v>!</v>
      </c>
      <c r="J453" s="153" t="str">
        <f>IFERROR(CONCATENATE(VLOOKUP(A453,GM_Table,12,FALSE)," ",(VLOOKUP(A453,GM_Table,13,FALSE))),"")</f>
        <v/>
      </c>
    </row>
    <row r="454" spans="1:10" ht="13.5" customHeight="1" x14ac:dyDescent="0.25">
      <c r="A454" s="154" t="s">
        <v>1951</v>
      </c>
      <c r="B454" s="155" t="s">
        <v>1951</v>
      </c>
      <c r="C454" s="156">
        <v>2.5299999999999998</v>
      </c>
      <c r="D454" s="161">
        <v>6.3862379999999996</v>
      </c>
      <c r="E454" s="161">
        <v>-5.8482690000000002</v>
      </c>
      <c r="F454" s="152" t="b">
        <f>IF(ISBLANK(FarmUnit[[#This Row],[1. Identifiant interne d’exploitation agricole*]]),"",IF(ISERROR(MATCH(FarmUnit[[#This Row],[1. Identifiant interne d’exploitation agricole*]],GroupMember[1. Identifiant interne d’exploitation agricole*],0)),FALSE,TRUE))</f>
        <v>1</v>
      </c>
      <c r="G454" s="157">
        <f t="shared" si="15"/>
        <v>6.3862379999999996</v>
      </c>
      <c r="H454" s="157">
        <f t="shared" si="16"/>
        <v>-5.8482690000000002</v>
      </c>
      <c r="I454" s="158" t="str">
        <f t="array" ref="I454">IF(ISBLANK(C454),"",IF(C454=MAX(IF(FarmUnit[1. Identifiant interne d’exploitation agricole*]=A454,FarmUnit[3. Superficie de l’unité agricole (ha)*])),"!","-"))</f>
        <v>!</v>
      </c>
      <c r="J454" s="153" t="str">
        <f>IFERROR(CONCATENATE(VLOOKUP(A454,GM_Table,12,FALSE)," ",(VLOOKUP(A454,GM_Table,13,FALSE))),"")</f>
        <v/>
      </c>
    </row>
    <row r="455" spans="1:10" ht="13.5" customHeight="1" x14ac:dyDescent="0.25">
      <c r="A455" s="154" t="s">
        <v>1955</v>
      </c>
      <c r="B455" s="155" t="s">
        <v>1955</v>
      </c>
      <c r="C455" s="156">
        <v>2.25</v>
      </c>
      <c r="D455" s="161">
        <v>6.3842020000000002</v>
      </c>
      <c r="E455" s="161">
        <v>-5.8180430000000003</v>
      </c>
      <c r="F455" s="152" t="b">
        <f>IF(ISBLANK(FarmUnit[[#This Row],[1. Identifiant interne d’exploitation agricole*]]),"",IF(ISERROR(MATCH(FarmUnit[[#This Row],[1. Identifiant interne d’exploitation agricole*]],GroupMember[1. Identifiant interne d’exploitation agricole*],0)),FALSE,TRUE))</f>
        <v>1</v>
      </c>
      <c r="G455" s="157">
        <f t="shared" si="15"/>
        <v>6.3842020000000002</v>
      </c>
      <c r="H455" s="157">
        <f t="shared" si="16"/>
        <v>-5.8180430000000003</v>
      </c>
      <c r="I455" s="158" t="str">
        <f t="array" ref="I455">IF(ISBLANK(C455),"",IF(C455=MAX(IF(FarmUnit[1. Identifiant interne d’exploitation agricole*]=A455,FarmUnit[3. Superficie de l’unité agricole (ha)*])),"!","-"))</f>
        <v>!</v>
      </c>
      <c r="J455" s="153" t="str">
        <f>IFERROR(CONCATENATE(VLOOKUP(A455,GM_Table,12,FALSE)," ",(VLOOKUP(A455,GM_Table,13,FALSE))),"")</f>
        <v/>
      </c>
    </row>
    <row r="456" spans="1:10" ht="13.5" customHeight="1" x14ac:dyDescent="0.25">
      <c r="A456" s="154" t="s">
        <v>1960</v>
      </c>
      <c r="B456" s="155" t="s">
        <v>2337</v>
      </c>
      <c r="C456" s="156">
        <v>3.0449999999999999</v>
      </c>
      <c r="D456" s="161">
        <v>6.3703750000000001</v>
      </c>
      <c r="E456" s="161">
        <v>-5.8145569999999998</v>
      </c>
      <c r="F456" s="152" t="b">
        <f>IF(ISBLANK(FarmUnit[[#This Row],[1. Identifiant interne d’exploitation agricole*]]),"",IF(ISERROR(MATCH(FarmUnit[[#This Row],[1. Identifiant interne d’exploitation agricole*]],GroupMember[1. Identifiant interne d’exploitation agricole*],0)),FALSE,TRUE))</f>
        <v>1</v>
      </c>
      <c r="G456" s="157">
        <f t="shared" si="15"/>
        <v>6.3703750000000001</v>
      </c>
      <c r="H456" s="157">
        <f t="shared" si="16"/>
        <v>-5.8145569999999998</v>
      </c>
      <c r="I456" s="158" t="str">
        <f t="array" ref="I456">IF(ISBLANK(C456),"",IF(C456=MAX(IF(FarmUnit[1. Identifiant interne d’exploitation agricole*]=A456,FarmUnit[3. Superficie de l’unité agricole (ha)*])),"!","-"))</f>
        <v>!</v>
      </c>
      <c r="J456" s="153" t="str">
        <f>IFERROR(CONCATENATE(VLOOKUP(A456,GM_Table,12,FALSE)," ",(VLOOKUP(A456,GM_Table,13,FALSE))),"")</f>
        <v/>
      </c>
    </row>
    <row r="457" spans="1:10" ht="13.5" customHeight="1" x14ac:dyDescent="0.25">
      <c r="A457" s="154" t="s">
        <v>1960</v>
      </c>
      <c r="B457" s="155" t="s">
        <v>2338</v>
      </c>
      <c r="C457" s="156">
        <v>1.095</v>
      </c>
      <c r="D457" s="161">
        <v>6.3694759999999997</v>
      </c>
      <c r="E457" s="161">
        <v>-5.8148869999999997</v>
      </c>
      <c r="F457" s="152" t="b">
        <f>IF(ISBLANK(FarmUnit[[#This Row],[1. Identifiant interne d’exploitation agricole*]]),"",IF(ISERROR(MATCH(FarmUnit[[#This Row],[1. Identifiant interne d’exploitation agricole*]],GroupMember[1. Identifiant interne d’exploitation agricole*],0)),FALSE,TRUE))</f>
        <v>1</v>
      </c>
      <c r="G457" s="157">
        <f t="shared" si="15"/>
        <v>6.3694759999999997</v>
      </c>
      <c r="H457" s="157">
        <f t="shared" si="16"/>
        <v>-5.8148869999999997</v>
      </c>
      <c r="I457" s="158" t="str">
        <f t="array" ref="I457">IF(ISBLANK(C457),"",IF(C457=MAX(IF(FarmUnit[1. Identifiant interne d’exploitation agricole*]=A457,FarmUnit[3. Superficie de l’unité agricole (ha)*])),"!","-"))</f>
        <v>-</v>
      </c>
      <c r="J457" s="153" t="str">
        <f>IFERROR(CONCATENATE(VLOOKUP(A457,GM_Table,12,FALSE)," ",(VLOOKUP(A457,GM_Table,13,FALSE))),"")</f>
        <v/>
      </c>
    </row>
    <row r="458" spans="1:10" ht="13.5" customHeight="1" x14ac:dyDescent="0.25">
      <c r="A458" s="154" t="s">
        <v>1965</v>
      </c>
      <c r="B458" s="155" t="s">
        <v>1965</v>
      </c>
      <c r="C458" s="156">
        <v>1.52</v>
      </c>
      <c r="D458" s="161">
        <v>6.3875729999999997</v>
      </c>
      <c r="E458" s="161">
        <v>-5.8389610000000003</v>
      </c>
      <c r="F458" s="152" t="b">
        <f>IF(ISBLANK(FarmUnit[[#This Row],[1. Identifiant interne d’exploitation agricole*]]),"",IF(ISERROR(MATCH(FarmUnit[[#This Row],[1. Identifiant interne d’exploitation agricole*]],GroupMember[1. Identifiant interne d’exploitation agricole*],0)),FALSE,TRUE))</f>
        <v>1</v>
      </c>
      <c r="G458" s="157">
        <f t="shared" si="15"/>
        <v>6.3875729999999997</v>
      </c>
      <c r="H458" s="157">
        <f t="shared" si="16"/>
        <v>-5.8389610000000003</v>
      </c>
      <c r="I458" s="158" t="str">
        <f t="array" ref="I458">IF(ISBLANK(C458),"",IF(C458=MAX(IF(FarmUnit[1. Identifiant interne d’exploitation agricole*]=A458,FarmUnit[3. Superficie de l’unité agricole (ha)*])),"!","-"))</f>
        <v>!</v>
      </c>
      <c r="J458" s="153" t="str">
        <f>IFERROR(CONCATENATE(VLOOKUP(A458,GM_Table,12,FALSE)," ",(VLOOKUP(A458,GM_Table,13,FALSE))),"")</f>
        <v/>
      </c>
    </row>
    <row r="459" spans="1:10" ht="13.5" customHeight="1" x14ac:dyDescent="0.25">
      <c r="A459" s="154" t="s">
        <v>1967</v>
      </c>
      <c r="B459" s="155" t="s">
        <v>1967</v>
      </c>
      <c r="C459" s="156">
        <v>1.1100000000000001</v>
      </c>
      <c r="D459" s="161">
        <v>6.3674119999999998</v>
      </c>
      <c r="E459" s="161">
        <v>-5.8333959999999996</v>
      </c>
      <c r="F459" s="152" t="b">
        <f>IF(ISBLANK(FarmUnit[[#This Row],[1. Identifiant interne d’exploitation agricole*]]),"",IF(ISERROR(MATCH(FarmUnit[[#This Row],[1. Identifiant interne d’exploitation agricole*]],GroupMember[1. Identifiant interne d’exploitation agricole*],0)),FALSE,TRUE))</f>
        <v>1</v>
      </c>
      <c r="G459" s="157">
        <f t="shared" si="15"/>
        <v>6.3674119999999998</v>
      </c>
      <c r="H459" s="157">
        <f t="shared" si="16"/>
        <v>-5.8333959999999996</v>
      </c>
      <c r="I459" s="158" t="str">
        <f t="array" ref="I459">IF(ISBLANK(C459),"",IF(C459=MAX(IF(FarmUnit[1. Identifiant interne d’exploitation agricole*]=A459,FarmUnit[3. Superficie de l’unité agricole (ha)*])),"!","-"))</f>
        <v>!</v>
      </c>
      <c r="J459" s="153" t="str">
        <f>IFERROR(CONCATENATE(VLOOKUP(A459,GM_Table,12,FALSE)," ",(VLOOKUP(A459,GM_Table,13,FALSE))),"")</f>
        <v/>
      </c>
    </row>
    <row r="460" spans="1:10" ht="13.5" customHeight="1" x14ac:dyDescent="0.25">
      <c r="A460" s="154" t="s">
        <v>1970</v>
      </c>
      <c r="B460" s="155" t="s">
        <v>1970</v>
      </c>
      <c r="C460" s="156">
        <v>0.75</v>
      </c>
      <c r="D460" s="161">
        <v>6.4057139999999997</v>
      </c>
      <c r="E460" s="161">
        <v>-5.8389550000000003</v>
      </c>
      <c r="F460" s="152" t="b">
        <f>IF(ISBLANK(FarmUnit[[#This Row],[1. Identifiant interne d’exploitation agricole*]]),"",IF(ISERROR(MATCH(FarmUnit[[#This Row],[1. Identifiant interne d’exploitation agricole*]],GroupMember[1. Identifiant interne d’exploitation agricole*],0)),FALSE,TRUE))</f>
        <v>1</v>
      </c>
      <c r="G460" s="157">
        <f t="shared" si="15"/>
        <v>6.4057139999999997</v>
      </c>
      <c r="H460" s="157">
        <f t="shared" si="16"/>
        <v>-5.8389550000000003</v>
      </c>
      <c r="I460" s="158" t="str">
        <f t="array" ref="I460">IF(ISBLANK(C460),"",IF(C460=MAX(IF(FarmUnit[1. Identifiant interne d’exploitation agricole*]=A460,FarmUnit[3. Superficie de l’unité agricole (ha)*])),"!","-"))</f>
        <v>!</v>
      </c>
      <c r="J460" s="153" t="str">
        <f>IFERROR(CONCATENATE(VLOOKUP(A460,GM_Table,12,FALSE)," ",(VLOOKUP(A460,GM_Table,13,FALSE))),"")</f>
        <v/>
      </c>
    </row>
    <row r="461" spans="1:10" ht="13.5" customHeight="1" x14ac:dyDescent="0.25">
      <c r="A461" s="154" t="s">
        <v>1975</v>
      </c>
      <c r="B461" s="155" t="s">
        <v>2339</v>
      </c>
      <c r="C461" s="156">
        <v>0.75</v>
      </c>
      <c r="D461" s="161">
        <v>6.391635</v>
      </c>
      <c r="E461" s="161">
        <v>-5.8167390000000001</v>
      </c>
      <c r="F461" s="152" t="b">
        <f>IF(ISBLANK(FarmUnit[[#This Row],[1. Identifiant interne d’exploitation agricole*]]),"",IF(ISERROR(MATCH(FarmUnit[[#This Row],[1. Identifiant interne d’exploitation agricole*]],GroupMember[1. Identifiant interne d’exploitation agricole*],0)),FALSE,TRUE))</f>
        <v>1</v>
      </c>
      <c r="G461" s="157">
        <f t="shared" si="15"/>
        <v>6.391635</v>
      </c>
      <c r="H461" s="157">
        <f t="shared" si="16"/>
        <v>-5.8167390000000001</v>
      </c>
      <c r="I461" s="158" t="str">
        <f t="array" ref="I461">IF(ISBLANK(C461),"",IF(C461=MAX(IF(FarmUnit[1. Identifiant interne d’exploitation agricole*]=A461,FarmUnit[3. Superficie de l’unité agricole (ha)*])),"!","-"))</f>
        <v>-</v>
      </c>
      <c r="J461" s="153" t="str">
        <f>IFERROR(CONCATENATE(VLOOKUP(A461,GM_Table,12,FALSE)," ",(VLOOKUP(A461,GM_Table,13,FALSE))),"")</f>
        <v/>
      </c>
    </row>
    <row r="462" spans="1:10" ht="13.5" customHeight="1" x14ac:dyDescent="0.25">
      <c r="A462" s="154" t="s">
        <v>1975</v>
      </c>
      <c r="B462" s="155" t="s">
        <v>2340</v>
      </c>
      <c r="C462" s="156">
        <v>1.17</v>
      </c>
      <c r="D462" s="161">
        <v>6.3925669999999997</v>
      </c>
      <c r="E462" s="161">
        <v>-5.8180459999999998</v>
      </c>
      <c r="F462" s="152" t="b">
        <f>IF(ISBLANK(FarmUnit[[#This Row],[1. Identifiant interne d’exploitation agricole*]]),"",IF(ISERROR(MATCH(FarmUnit[[#This Row],[1. Identifiant interne d’exploitation agricole*]],GroupMember[1. Identifiant interne d’exploitation agricole*],0)),FALSE,TRUE))</f>
        <v>1</v>
      </c>
      <c r="G462" s="157">
        <f t="shared" si="15"/>
        <v>6.3925669999999997</v>
      </c>
      <c r="H462" s="157">
        <f t="shared" si="16"/>
        <v>-5.8180459999999998</v>
      </c>
      <c r="I462" s="158" t="str">
        <f t="array" ref="I462">IF(ISBLANK(C462),"",IF(C462=MAX(IF(FarmUnit[1. Identifiant interne d’exploitation agricole*]=A462,FarmUnit[3. Superficie de l’unité agricole (ha)*])),"!","-"))</f>
        <v>!</v>
      </c>
      <c r="J462" s="153" t="str">
        <f>IFERROR(CONCATENATE(VLOOKUP(A462,GM_Table,12,FALSE)," ",(VLOOKUP(A462,GM_Table,13,FALSE))),"")</f>
        <v/>
      </c>
    </row>
    <row r="463" spans="1:10" ht="13.5" customHeight="1" x14ac:dyDescent="0.25">
      <c r="A463" s="154" t="s">
        <v>1979</v>
      </c>
      <c r="B463" s="155" t="s">
        <v>1979</v>
      </c>
      <c r="C463" s="156">
        <v>2.2999999999999998</v>
      </c>
      <c r="D463" s="161">
        <v>6.4000469999999998</v>
      </c>
      <c r="E463" s="161">
        <v>-5.8171200000000001</v>
      </c>
      <c r="F463" s="152" t="b">
        <f>IF(ISBLANK(FarmUnit[[#This Row],[1. Identifiant interne d’exploitation agricole*]]),"",IF(ISERROR(MATCH(FarmUnit[[#This Row],[1. Identifiant interne d’exploitation agricole*]],GroupMember[1. Identifiant interne d’exploitation agricole*],0)),FALSE,TRUE))</f>
        <v>1</v>
      </c>
      <c r="G463" s="157">
        <f t="shared" si="15"/>
        <v>6.4000469999999998</v>
      </c>
      <c r="H463" s="157">
        <f t="shared" si="16"/>
        <v>-5.8171200000000001</v>
      </c>
      <c r="I463" s="158" t="str">
        <f t="array" ref="I463">IF(ISBLANK(C463),"",IF(C463=MAX(IF(FarmUnit[1. Identifiant interne d’exploitation agricole*]=A463,FarmUnit[3. Superficie de l’unité agricole (ha)*])),"!","-"))</f>
        <v>!</v>
      </c>
      <c r="J463" s="153" t="str">
        <f>IFERROR(CONCATENATE(VLOOKUP(A463,GM_Table,12,FALSE)," ",(VLOOKUP(A463,GM_Table,13,FALSE))),"")</f>
        <v/>
      </c>
    </row>
    <row r="464" spans="1:10" ht="13.5" customHeight="1" x14ac:dyDescent="0.25">
      <c r="A464" s="154" t="s">
        <v>1982</v>
      </c>
      <c r="B464" s="155" t="s">
        <v>1982</v>
      </c>
      <c r="C464" s="156">
        <v>1.65</v>
      </c>
      <c r="D464" s="161">
        <v>6.4149339999999997</v>
      </c>
      <c r="E464" s="161">
        <v>-5.8512149999999998</v>
      </c>
      <c r="F464" s="152" t="b">
        <f>IF(ISBLANK(FarmUnit[[#This Row],[1. Identifiant interne d’exploitation agricole*]]),"",IF(ISERROR(MATCH(FarmUnit[[#This Row],[1. Identifiant interne d’exploitation agricole*]],GroupMember[1. Identifiant interne d’exploitation agricole*],0)),FALSE,TRUE))</f>
        <v>1</v>
      </c>
      <c r="G464" s="157">
        <f t="shared" si="15"/>
        <v>6.4149339999999997</v>
      </c>
      <c r="H464" s="157">
        <f t="shared" si="16"/>
        <v>-5.8512149999999998</v>
      </c>
      <c r="I464" s="158" t="str">
        <f t="array" ref="I464">IF(ISBLANK(C464),"",IF(C464=MAX(IF(FarmUnit[1. Identifiant interne d’exploitation agricole*]=A464,FarmUnit[3. Superficie de l’unité agricole (ha)*])),"!","-"))</f>
        <v>!</v>
      </c>
      <c r="J464" s="153" t="str">
        <f>IFERROR(CONCATENATE(VLOOKUP(A464,GM_Table,12,FALSE)," ",(VLOOKUP(A464,GM_Table,13,FALSE))),"")</f>
        <v/>
      </c>
    </row>
    <row r="465" spans="1:10" ht="13.5" customHeight="1" x14ac:dyDescent="0.25">
      <c r="A465" s="154" t="s">
        <v>1987</v>
      </c>
      <c r="B465" s="155" t="s">
        <v>1987</v>
      </c>
      <c r="C465" s="156">
        <v>0.9</v>
      </c>
      <c r="D465" s="161">
        <v>6.3926600000000002</v>
      </c>
      <c r="E465" s="161">
        <v>-5.8396229999999996</v>
      </c>
      <c r="F465" s="152" t="b">
        <f>IF(ISBLANK(FarmUnit[[#This Row],[1. Identifiant interne d’exploitation agricole*]]),"",IF(ISERROR(MATCH(FarmUnit[[#This Row],[1. Identifiant interne d’exploitation agricole*]],GroupMember[1. Identifiant interne d’exploitation agricole*],0)),FALSE,TRUE))</f>
        <v>1</v>
      </c>
      <c r="G465" s="157">
        <f t="shared" si="15"/>
        <v>6.3926600000000002</v>
      </c>
      <c r="H465" s="157">
        <f t="shared" si="16"/>
        <v>-5.8396229999999996</v>
      </c>
      <c r="I465" s="158" t="str">
        <f t="array" ref="I465">IF(ISBLANK(C465),"",IF(C465=MAX(IF(FarmUnit[1. Identifiant interne d’exploitation agricole*]=A465,FarmUnit[3. Superficie de l’unité agricole (ha)*])),"!","-"))</f>
        <v>!</v>
      </c>
      <c r="J465" s="153" t="str">
        <f>IFERROR(CONCATENATE(VLOOKUP(A465,GM_Table,12,FALSE)," ",(VLOOKUP(A465,GM_Table,13,FALSE))),"")</f>
        <v/>
      </c>
    </row>
    <row r="466" spans="1:10" ht="13.5" customHeight="1" x14ac:dyDescent="0.25">
      <c r="A466" s="154" t="s">
        <v>1992</v>
      </c>
      <c r="B466" s="155" t="s">
        <v>1992</v>
      </c>
      <c r="C466" s="156">
        <v>0.5</v>
      </c>
      <c r="D466" s="161">
        <v>6.379175</v>
      </c>
      <c r="E466" s="161">
        <v>-5.8414799999999998</v>
      </c>
      <c r="F466" s="152" t="b">
        <f>IF(ISBLANK(FarmUnit[[#This Row],[1. Identifiant interne d’exploitation agricole*]]),"",IF(ISERROR(MATCH(FarmUnit[[#This Row],[1. Identifiant interne d’exploitation agricole*]],GroupMember[1. Identifiant interne d’exploitation agricole*],0)),FALSE,TRUE))</f>
        <v>1</v>
      </c>
      <c r="G466" s="157">
        <f t="shared" si="15"/>
        <v>6.379175</v>
      </c>
      <c r="H466" s="157">
        <f t="shared" si="16"/>
        <v>-5.8414799999999998</v>
      </c>
      <c r="I466" s="158" t="str">
        <f t="array" ref="I466">IF(ISBLANK(C466),"",IF(C466=MAX(IF(FarmUnit[1. Identifiant interne d’exploitation agricole*]=A466,FarmUnit[3. Superficie de l’unité agricole (ha)*])),"!","-"))</f>
        <v>!</v>
      </c>
      <c r="J466" s="153" t="str">
        <f>IFERROR(CONCATENATE(VLOOKUP(A466,GM_Table,12,FALSE)," ",(VLOOKUP(A466,GM_Table,13,FALSE))),"")</f>
        <v/>
      </c>
    </row>
    <row r="467" spans="1:10" ht="13.5" customHeight="1" x14ac:dyDescent="0.25">
      <c r="A467" s="154" t="s">
        <v>1995</v>
      </c>
      <c r="B467" s="155" t="s">
        <v>1995</v>
      </c>
      <c r="C467" s="156">
        <v>1.86</v>
      </c>
      <c r="D467" s="161">
        <v>6.4445959999999998</v>
      </c>
      <c r="E467" s="161">
        <v>-5.8755819999999996</v>
      </c>
      <c r="F467" s="152" t="b">
        <f>IF(ISBLANK(FarmUnit[[#This Row],[1. Identifiant interne d’exploitation agricole*]]),"",IF(ISERROR(MATCH(FarmUnit[[#This Row],[1. Identifiant interne d’exploitation agricole*]],GroupMember[1. Identifiant interne d’exploitation agricole*],0)),FALSE,TRUE))</f>
        <v>1</v>
      </c>
      <c r="G467" s="157">
        <f t="shared" si="15"/>
        <v>6.4445959999999998</v>
      </c>
      <c r="H467" s="157">
        <f t="shared" si="16"/>
        <v>-5.8755819999999996</v>
      </c>
      <c r="I467" s="158" t="str">
        <f t="array" ref="I467">IF(ISBLANK(C467),"",IF(C467=MAX(IF(FarmUnit[1. Identifiant interne d’exploitation agricole*]=A467,FarmUnit[3. Superficie de l’unité agricole (ha)*])),"!","-"))</f>
        <v>!</v>
      </c>
      <c r="J467" s="153" t="str">
        <f>IFERROR(CONCATENATE(VLOOKUP(A467,GM_Table,12,FALSE)," ",(VLOOKUP(A467,GM_Table,13,FALSE))),"")</f>
        <v/>
      </c>
    </row>
    <row r="468" spans="1:10" ht="13.5" customHeight="1" x14ac:dyDescent="0.25">
      <c r="A468" s="154" t="s">
        <v>1999</v>
      </c>
      <c r="B468" s="155" t="s">
        <v>1999</v>
      </c>
      <c r="C468" s="156">
        <v>1.97</v>
      </c>
      <c r="D468" s="161">
        <v>6.4471920000000003</v>
      </c>
      <c r="E468" s="161">
        <v>-5.8788539999999996</v>
      </c>
      <c r="F468" s="152" t="b">
        <f>IF(ISBLANK(FarmUnit[[#This Row],[1. Identifiant interne d’exploitation agricole*]]),"",IF(ISERROR(MATCH(FarmUnit[[#This Row],[1. Identifiant interne d’exploitation agricole*]],GroupMember[1. Identifiant interne d’exploitation agricole*],0)),FALSE,TRUE))</f>
        <v>1</v>
      </c>
      <c r="G468" s="157">
        <f t="shared" si="15"/>
        <v>6.4471920000000003</v>
      </c>
      <c r="H468" s="157">
        <f t="shared" si="16"/>
        <v>-5.8788539999999996</v>
      </c>
      <c r="I468" s="158" t="str">
        <f t="array" ref="I468">IF(ISBLANK(C468),"",IF(C468=MAX(IF(FarmUnit[1. Identifiant interne d’exploitation agricole*]=A468,FarmUnit[3. Superficie de l’unité agricole (ha)*])),"!","-"))</f>
        <v>!</v>
      </c>
      <c r="J468" s="153" t="str">
        <f>IFERROR(CONCATENATE(VLOOKUP(A468,GM_Table,12,FALSE)," ",(VLOOKUP(A468,GM_Table,13,FALSE))),"")</f>
        <v/>
      </c>
    </row>
    <row r="469" spans="1:10" ht="13.5" customHeight="1" x14ac:dyDescent="0.25">
      <c r="A469" s="154" t="s">
        <v>2003</v>
      </c>
      <c r="B469" s="155" t="s">
        <v>2003</v>
      </c>
      <c r="C469" s="156">
        <v>0.83</v>
      </c>
      <c r="D469" s="161">
        <v>6.4001960000000002</v>
      </c>
      <c r="E469" s="161">
        <v>-5.8609749999999998</v>
      </c>
      <c r="F469" s="152" t="b">
        <f>IF(ISBLANK(FarmUnit[[#This Row],[1. Identifiant interne d’exploitation agricole*]]),"",IF(ISERROR(MATCH(FarmUnit[[#This Row],[1. Identifiant interne d’exploitation agricole*]],GroupMember[1. Identifiant interne d’exploitation agricole*],0)),FALSE,TRUE))</f>
        <v>1</v>
      </c>
      <c r="G469" s="157">
        <f t="shared" si="15"/>
        <v>6.4001960000000002</v>
      </c>
      <c r="H469" s="157">
        <f t="shared" si="16"/>
        <v>-5.8609749999999998</v>
      </c>
      <c r="I469" s="158" t="str">
        <f t="array" ref="I469">IF(ISBLANK(C469),"",IF(C469=MAX(IF(FarmUnit[1. Identifiant interne d’exploitation agricole*]=A469,FarmUnit[3. Superficie de l’unité agricole (ha)*])),"!","-"))</f>
        <v>!</v>
      </c>
      <c r="J469" s="153" t="str">
        <f>IFERROR(CONCATENATE(VLOOKUP(A469,GM_Table,12,FALSE)," ",(VLOOKUP(A469,GM_Table,13,FALSE))),"")</f>
        <v/>
      </c>
    </row>
    <row r="470" spans="1:10" ht="13.5" customHeight="1" x14ac:dyDescent="0.25">
      <c r="A470" s="154" t="s">
        <v>2007</v>
      </c>
      <c r="B470" s="155" t="s">
        <v>2007</v>
      </c>
      <c r="C470" s="156">
        <v>0.67</v>
      </c>
      <c r="D470" s="161">
        <v>6.3597029999999997</v>
      </c>
      <c r="E470" s="161">
        <v>-5.8257669999999999</v>
      </c>
      <c r="F470" s="152" t="b">
        <f>IF(ISBLANK(FarmUnit[[#This Row],[1. Identifiant interne d’exploitation agricole*]]),"",IF(ISERROR(MATCH(FarmUnit[[#This Row],[1. Identifiant interne d’exploitation agricole*]],GroupMember[1. Identifiant interne d’exploitation agricole*],0)),FALSE,TRUE))</f>
        <v>1</v>
      </c>
      <c r="G470" s="157">
        <f t="shared" si="15"/>
        <v>6.3597029999999997</v>
      </c>
      <c r="H470" s="157">
        <f t="shared" si="16"/>
        <v>-5.8257669999999999</v>
      </c>
      <c r="I470" s="158" t="str">
        <f t="array" ref="I470">IF(ISBLANK(C470),"",IF(C470=MAX(IF(FarmUnit[1. Identifiant interne d’exploitation agricole*]=A470,FarmUnit[3. Superficie de l’unité agricole (ha)*])),"!","-"))</f>
        <v>!</v>
      </c>
      <c r="J470" s="153" t="str">
        <f>IFERROR(CONCATENATE(VLOOKUP(A470,GM_Table,12,FALSE)," ",(VLOOKUP(A470,GM_Table,13,FALSE))),"")</f>
        <v/>
      </c>
    </row>
    <row r="471" spans="1:10" ht="13.5" customHeight="1" x14ac:dyDescent="0.25">
      <c r="A471" s="154" t="s">
        <v>2012</v>
      </c>
      <c r="B471" s="155" t="s">
        <v>2012</v>
      </c>
      <c r="C471" s="156">
        <v>3.93</v>
      </c>
      <c r="D471" s="161">
        <v>6.3608830000000003</v>
      </c>
      <c r="E471" s="161">
        <v>-5.8227979999999997</v>
      </c>
      <c r="F471" s="152" t="b">
        <f>IF(ISBLANK(FarmUnit[[#This Row],[1. Identifiant interne d’exploitation agricole*]]),"",IF(ISERROR(MATCH(FarmUnit[[#This Row],[1. Identifiant interne d’exploitation agricole*]],GroupMember[1. Identifiant interne d’exploitation agricole*],0)),FALSE,TRUE))</f>
        <v>1</v>
      </c>
      <c r="G471" s="157">
        <f t="shared" si="15"/>
        <v>6.3608830000000003</v>
      </c>
      <c r="H471" s="157">
        <f t="shared" si="16"/>
        <v>-5.8227979999999997</v>
      </c>
      <c r="I471" s="158" t="str">
        <f t="array" ref="I471">IF(ISBLANK(C471),"",IF(C471=MAX(IF(FarmUnit[1. Identifiant interne d’exploitation agricole*]=A471,FarmUnit[3. Superficie de l’unité agricole (ha)*])),"!","-"))</f>
        <v>!</v>
      </c>
      <c r="J471" s="153" t="str">
        <f>IFERROR(CONCATENATE(VLOOKUP(A471,GM_Table,12,FALSE)," ",(VLOOKUP(A471,GM_Table,13,FALSE))),"")</f>
        <v/>
      </c>
    </row>
    <row r="472" spans="1:10" ht="13.5" customHeight="1" x14ac:dyDescent="0.25">
      <c r="A472" s="154" t="s">
        <v>2015</v>
      </c>
      <c r="B472" s="155" t="s">
        <v>2015</v>
      </c>
      <c r="C472" s="156">
        <v>1.54</v>
      </c>
      <c r="D472" s="161">
        <v>6.3639190000000001</v>
      </c>
      <c r="E472" s="161">
        <v>-5.828716</v>
      </c>
      <c r="F472" s="152" t="b">
        <f>IF(ISBLANK(FarmUnit[[#This Row],[1. Identifiant interne d’exploitation agricole*]]),"",IF(ISERROR(MATCH(FarmUnit[[#This Row],[1. Identifiant interne d’exploitation agricole*]],GroupMember[1. Identifiant interne d’exploitation agricole*],0)),FALSE,TRUE))</f>
        <v>1</v>
      </c>
      <c r="G472" s="157">
        <f t="shared" si="15"/>
        <v>6.3639190000000001</v>
      </c>
      <c r="H472" s="157">
        <f t="shared" si="16"/>
        <v>-5.828716</v>
      </c>
      <c r="I472" s="158" t="str">
        <f t="array" ref="I472">IF(ISBLANK(C472),"",IF(C472=MAX(IF(FarmUnit[1. Identifiant interne d’exploitation agricole*]=A472,FarmUnit[3. Superficie de l’unité agricole (ha)*])),"!","-"))</f>
        <v>!</v>
      </c>
      <c r="J472" s="153" t="str">
        <f>IFERROR(CONCATENATE(VLOOKUP(A472,GM_Table,12,FALSE)," ",(VLOOKUP(A472,GM_Table,13,FALSE))),"")</f>
        <v/>
      </c>
    </row>
    <row r="473" spans="1:10" ht="13.5" customHeight="1" x14ac:dyDescent="0.25">
      <c r="A473" s="154" t="s">
        <v>2020</v>
      </c>
      <c r="B473" s="155" t="s">
        <v>2020</v>
      </c>
      <c r="C473" s="156">
        <v>1.0569999999999999</v>
      </c>
      <c r="D473" s="161">
        <v>6.3628229999999997</v>
      </c>
      <c r="E473" s="161">
        <v>-5.8292450000000002</v>
      </c>
      <c r="F473" s="152" t="b">
        <f>IF(ISBLANK(FarmUnit[[#This Row],[1. Identifiant interne d’exploitation agricole*]]),"",IF(ISERROR(MATCH(FarmUnit[[#This Row],[1. Identifiant interne d’exploitation agricole*]],GroupMember[1. Identifiant interne d’exploitation agricole*],0)),FALSE,TRUE))</f>
        <v>1</v>
      </c>
      <c r="G473" s="157">
        <f t="shared" si="15"/>
        <v>6.3628229999999997</v>
      </c>
      <c r="H473" s="157">
        <f t="shared" si="16"/>
        <v>-5.8292450000000002</v>
      </c>
      <c r="I473" s="158" t="str">
        <f t="array" ref="I473">IF(ISBLANK(C473),"",IF(C473=MAX(IF(FarmUnit[1. Identifiant interne d’exploitation agricole*]=A473,FarmUnit[3. Superficie de l’unité agricole (ha)*])),"!","-"))</f>
        <v>!</v>
      </c>
      <c r="J473" s="153" t="str">
        <f>IFERROR(CONCATENATE(VLOOKUP(A473,GM_Table,12,FALSE)," ",(VLOOKUP(A473,GM_Table,13,FALSE))),"")</f>
        <v/>
      </c>
    </row>
    <row r="474" spans="1:10" ht="13.5" customHeight="1" x14ac:dyDescent="0.25">
      <c r="A474" s="154" t="s">
        <v>2025</v>
      </c>
      <c r="B474" s="155" t="s">
        <v>2025</v>
      </c>
      <c r="C474" s="156">
        <v>0.9</v>
      </c>
      <c r="D474" s="161">
        <v>6.4060980000000001</v>
      </c>
      <c r="E474" s="161">
        <v>-5.8280940000000001</v>
      </c>
      <c r="F474" s="152" t="b">
        <f>IF(ISBLANK(FarmUnit[[#This Row],[1. Identifiant interne d’exploitation agricole*]]),"",IF(ISERROR(MATCH(FarmUnit[[#This Row],[1. Identifiant interne d’exploitation agricole*]],GroupMember[1. Identifiant interne d’exploitation agricole*],0)),FALSE,TRUE))</f>
        <v>1</v>
      </c>
      <c r="G474" s="157">
        <f t="shared" si="15"/>
        <v>6.4060980000000001</v>
      </c>
      <c r="H474" s="157">
        <f t="shared" si="16"/>
        <v>-5.8280940000000001</v>
      </c>
      <c r="I474" s="158" t="str">
        <f t="array" ref="I474">IF(ISBLANK(C474),"",IF(C474=MAX(IF(FarmUnit[1. Identifiant interne d’exploitation agricole*]=A474,FarmUnit[3. Superficie de l’unité agricole (ha)*])),"!","-"))</f>
        <v>!</v>
      </c>
      <c r="J474" s="153" t="str">
        <f>IFERROR(CONCATENATE(VLOOKUP(A474,GM_Table,12,FALSE)," ",(VLOOKUP(A474,GM_Table,13,FALSE))),"")</f>
        <v/>
      </c>
    </row>
    <row r="475" spans="1:10" ht="13.5" customHeight="1" x14ac:dyDescent="0.25">
      <c r="A475" s="154" t="s">
        <v>2029</v>
      </c>
      <c r="B475" s="155" t="s">
        <v>2341</v>
      </c>
      <c r="C475" s="156">
        <v>1.43</v>
      </c>
      <c r="D475" s="161">
        <v>6.3763920000000001</v>
      </c>
      <c r="E475" s="161">
        <v>-5.8419689999999997</v>
      </c>
      <c r="F475" s="152" t="b">
        <f>IF(ISBLANK(FarmUnit[[#This Row],[1. Identifiant interne d’exploitation agricole*]]),"",IF(ISERROR(MATCH(FarmUnit[[#This Row],[1. Identifiant interne d’exploitation agricole*]],GroupMember[1. Identifiant interne d’exploitation agricole*],0)),FALSE,TRUE))</f>
        <v>1</v>
      </c>
      <c r="G475" s="157">
        <f t="shared" si="15"/>
        <v>6.3763920000000001</v>
      </c>
      <c r="H475" s="157">
        <f t="shared" si="16"/>
        <v>-5.8419689999999997</v>
      </c>
      <c r="I475" s="158" t="str">
        <f t="array" ref="I475">IF(ISBLANK(C475),"",IF(C475=MAX(IF(FarmUnit[1. Identifiant interne d’exploitation agricole*]=A475,FarmUnit[3. Superficie de l’unité agricole (ha)*])),"!","-"))</f>
        <v>!</v>
      </c>
      <c r="J475" s="153" t="str">
        <f>IFERROR(CONCATENATE(VLOOKUP(A475,GM_Table,12,FALSE)," ",(VLOOKUP(A475,GM_Table,13,FALSE))),"")</f>
        <v/>
      </c>
    </row>
    <row r="476" spans="1:10" ht="13.5" customHeight="1" x14ac:dyDescent="0.25">
      <c r="A476" s="154" t="s">
        <v>2029</v>
      </c>
      <c r="B476" s="155" t="s">
        <v>2342</v>
      </c>
      <c r="C476" s="156">
        <v>1.37</v>
      </c>
      <c r="D476" s="161">
        <v>6.3853980000000004</v>
      </c>
      <c r="E476" s="161">
        <v>-5.8337510000000004</v>
      </c>
      <c r="F476" s="152" t="b">
        <f>IF(ISBLANK(FarmUnit[[#This Row],[1. Identifiant interne d’exploitation agricole*]]),"",IF(ISERROR(MATCH(FarmUnit[[#This Row],[1. Identifiant interne d’exploitation agricole*]],GroupMember[1. Identifiant interne d’exploitation agricole*],0)),FALSE,TRUE))</f>
        <v>1</v>
      </c>
      <c r="G476" s="157">
        <f t="shared" si="15"/>
        <v>6.3853980000000004</v>
      </c>
      <c r="H476" s="157">
        <f t="shared" si="16"/>
        <v>-5.8337510000000004</v>
      </c>
      <c r="I476" s="158" t="str">
        <f t="array" ref="I476">IF(ISBLANK(C476),"",IF(C476=MAX(IF(FarmUnit[1. Identifiant interne d’exploitation agricole*]=A476,FarmUnit[3. Superficie de l’unité agricole (ha)*])),"!","-"))</f>
        <v>-</v>
      </c>
      <c r="J476" s="153" t="str">
        <f>IFERROR(CONCATENATE(VLOOKUP(A476,GM_Table,12,FALSE)," ",(VLOOKUP(A476,GM_Table,13,FALSE))),"")</f>
        <v/>
      </c>
    </row>
    <row r="477" spans="1:10" ht="13.5" customHeight="1" x14ac:dyDescent="0.25">
      <c r="A477" s="154" t="s">
        <v>2029</v>
      </c>
      <c r="B477" s="155" t="s">
        <v>2343</v>
      </c>
      <c r="C477" s="156">
        <v>0.62</v>
      </c>
      <c r="D477" s="161">
        <v>6.3898650000000004</v>
      </c>
      <c r="E477" s="161">
        <v>-5.8379969999999997</v>
      </c>
      <c r="F477" s="152" t="b">
        <f>IF(ISBLANK(FarmUnit[[#This Row],[1. Identifiant interne d’exploitation agricole*]]),"",IF(ISERROR(MATCH(FarmUnit[[#This Row],[1. Identifiant interne d’exploitation agricole*]],GroupMember[1. Identifiant interne d’exploitation agricole*],0)),FALSE,TRUE))</f>
        <v>1</v>
      </c>
      <c r="G477" s="157">
        <f t="shared" si="15"/>
        <v>6.3898650000000004</v>
      </c>
      <c r="H477" s="157">
        <f t="shared" si="16"/>
        <v>-5.8379969999999997</v>
      </c>
      <c r="I477" s="158" t="str">
        <f t="array" ref="I477">IF(ISBLANK(C477),"",IF(C477=MAX(IF(FarmUnit[1. Identifiant interne d’exploitation agricole*]=A477,FarmUnit[3. Superficie de l’unité agricole (ha)*])),"!","-"))</f>
        <v>-</v>
      </c>
      <c r="J477" s="153" t="str">
        <f>IFERROR(CONCATENATE(VLOOKUP(A477,GM_Table,12,FALSE)," ",(VLOOKUP(A477,GM_Table,13,FALSE))),"")</f>
        <v/>
      </c>
    </row>
    <row r="478" spans="1:10" ht="13.5" customHeight="1" x14ac:dyDescent="0.25">
      <c r="A478" s="154" t="s">
        <v>2034</v>
      </c>
      <c r="B478" s="155" t="s">
        <v>2344</v>
      </c>
      <c r="C478" s="156">
        <v>0.89</v>
      </c>
      <c r="D478" s="161">
        <v>6.3892709999999999</v>
      </c>
      <c r="E478" s="161">
        <v>-5.8419840000000001</v>
      </c>
      <c r="F478" s="152" t="b">
        <f>IF(ISBLANK(FarmUnit[[#This Row],[1. Identifiant interne d’exploitation agricole*]]),"",IF(ISERROR(MATCH(FarmUnit[[#This Row],[1. Identifiant interne d’exploitation agricole*]],GroupMember[1. Identifiant interne d’exploitation agricole*],0)),FALSE,TRUE))</f>
        <v>1</v>
      </c>
      <c r="G478" s="157">
        <f t="shared" si="15"/>
        <v>6.3892709999999999</v>
      </c>
      <c r="H478" s="157">
        <f t="shared" si="16"/>
        <v>-5.8419840000000001</v>
      </c>
      <c r="I478" s="158" t="str">
        <f t="array" ref="I478">IF(ISBLANK(C478),"",IF(C478=MAX(IF(FarmUnit[1. Identifiant interne d’exploitation agricole*]=A478,FarmUnit[3. Superficie de l’unité agricole (ha)*])),"!","-"))</f>
        <v>!</v>
      </c>
      <c r="J478" s="153" t="str">
        <f>IFERROR(CONCATENATE(VLOOKUP(A478,GM_Table,12,FALSE)," ",(VLOOKUP(A478,GM_Table,13,FALSE))),"")</f>
        <v/>
      </c>
    </row>
    <row r="479" spans="1:10" ht="13.5" customHeight="1" x14ac:dyDescent="0.25">
      <c r="A479" s="154" t="s">
        <v>2034</v>
      </c>
      <c r="B479" s="155" t="s">
        <v>2345</v>
      </c>
      <c r="C479" s="156">
        <v>0.53</v>
      </c>
      <c r="D479" s="161">
        <v>6.3923009999999998</v>
      </c>
      <c r="E479" s="161">
        <v>-5.8406099999999999</v>
      </c>
      <c r="F479" s="152" t="b">
        <f>IF(ISBLANK(FarmUnit[[#This Row],[1. Identifiant interne d’exploitation agricole*]]),"",IF(ISERROR(MATCH(FarmUnit[[#This Row],[1. Identifiant interne d’exploitation agricole*]],GroupMember[1. Identifiant interne d’exploitation agricole*],0)),FALSE,TRUE))</f>
        <v>1</v>
      </c>
      <c r="G479" s="157">
        <f t="shared" si="15"/>
        <v>6.3923009999999998</v>
      </c>
      <c r="H479" s="157">
        <f t="shared" si="16"/>
        <v>-5.8406099999999999</v>
      </c>
      <c r="I479" s="158" t="str">
        <f t="array" ref="I479">IF(ISBLANK(C479),"",IF(C479=MAX(IF(FarmUnit[1. Identifiant interne d’exploitation agricole*]=A479,FarmUnit[3. Superficie de l’unité agricole (ha)*])),"!","-"))</f>
        <v>-</v>
      </c>
      <c r="J479" s="153" t="str">
        <f>IFERROR(CONCATENATE(VLOOKUP(A479,GM_Table,12,FALSE)," ",(VLOOKUP(A479,GM_Table,13,FALSE))),"")</f>
        <v/>
      </c>
    </row>
    <row r="480" spans="1:10" ht="13.5" customHeight="1" x14ac:dyDescent="0.25">
      <c r="A480" s="154" t="s">
        <v>2038</v>
      </c>
      <c r="B480" s="155" t="s">
        <v>2038</v>
      </c>
      <c r="C480" s="156">
        <v>2.5299999999999998</v>
      </c>
      <c r="D480" s="161">
        <v>6.4071280000000002</v>
      </c>
      <c r="E480" s="161">
        <v>-5.868455</v>
      </c>
      <c r="F480" s="152" t="b">
        <f>IF(ISBLANK(FarmUnit[[#This Row],[1. Identifiant interne d’exploitation agricole*]]),"",IF(ISERROR(MATCH(FarmUnit[[#This Row],[1. Identifiant interne d’exploitation agricole*]],GroupMember[1. Identifiant interne d’exploitation agricole*],0)),FALSE,TRUE))</f>
        <v>1</v>
      </c>
      <c r="G480" s="157">
        <f t="shared" si="15"/>
        <v>6.4071280000000002</v>
      </c>
      <c r="H480" s="157">
        <f t="shared" si="16"/>
        <v>-5.868455</v>
      </c>
      <c r="I480" s="158" t="str">
        <f t="array" ref="I480">IF(ISBLANK(C480),"",IF(C480=MAX(IF(FarmUnit[1. Identifiant interne d’exploitation agricole*]=A480,FarmUnit[3. Superficie de l’unité agricole (ha)*])),"!","-"))</f>
        <v>!</v>
      </c>
      <c r="J480" s="153" t="str">
        <f>IFERROR(CONCATENATE(VLOOKUP(A480,GM_Table,12,FALSE)," ",(VLOOKUP(A480,GM_Table,13,FALSE))),"")</f>
        <v/>
      </c>
    </row>
    <row r="481" spans="1:10" ht="13.5" customHeight="1" x14ac:dyDescent="0.25">
      <c r="A481" s="154" t="s">
        <v>2041</v>
      </c>
      <c r="B481" s="155" t="s">
        <v>2041</v>
      </c>
      <c r="C481" s="156">
        <v>1.43</v>
      </c>
      <c r="D481" s="161">
        <v>6.3939539999999999</v>
      </c>
      <c r="E481" s="161">
        <v>-5.8399840000000003</v>
      </c>
      <c r="F481" s="152" t="b">
        <f>IF(ISBLANK(FarmUnit[[#This Row],[1. Identifiant interne d’exploitation agricole*]]),"",IF(ISERROR(MATCH(FarmUnit[[#This Row],[1. Identifiant interne d’exploitation agricole*]],GroupMember[1. Identifiant interne d’exploitation agricole*],0)),FALSE,TRUE))</f>
        <v>1</v>
      </c>
      <c r="G481" s="157">
        <f t="shared" si="15"/>
        <v>6.3939539999999999</v>
      </c>
      <c r="H481" s="157">
        <f t="shared" si="16"/>
        <v>-5.8399840000000003</v>
      </c>
      <c r="I481" s="158" t="str">
        <f t="array" ref="I481">IF(ISBLANK(C481),"",IF(C481=MAX(IF(FarmUnit[1. Identifiant interne d’exploitation agricole*]=A481,FarmUnit[3. Superficie de l’unité agricole (ha)*])),"!","-"))</f>
        <v>!</v>
      </c>
      <c r="J481" s="153" t="str">
        <f>IFERROR(CONCATENATE(VLOOKUP(A481,GM_Table,12,FALSE)," ",(VLOOKUP(A481,GM_Table,13,FALSE))),"")</f>
        <v/>
      </c>
    </row>
    <row r="482" spans="1:10" ht="13.5" customHeight="1" x14ac:dyDescent="0.25">
      <c r="A482" s="154" t="s">
        <v>2044</v>
      </c>
      <c r="B482" s="155" t="s">
        <v>2044</v>
      </c>
      <c r="C482" s="156">
        <v>0.75</v>
      </c>
      <c r="D482" s="161">
        <v>6.3843529999999999</v>
      </c>
      <c r="E482" s="161">
        <v>-5.8360630000000002</v>
      </c>
      <c r="F482" s="152" t="b">
        <f>IF(ISBLANK(FarmUnit[[#This Row],[1. Identifiant interne d’exploitation agricole*]]),"",IF(ISERROR(MATCH(FarmUnit[[#This Row],[1. Identifiant interne d’exploitation agricole*]],GroupMember[1. Identifiant interne d’exploitation agricole*],0)),FALSE,TRUE))</f>
        <v>1</v>
      </c>
      <c r="G482" s="157">
        <f t="shared" si="15"/>
        <v>6.3843529999999999</v>
      </c>
      <c r="H482" s="157">
        <f t="shared" si="16"/>
        <v>-5.8360630000000002</v>
      </c>
      <c r="I482" s="158" t="str">
        <f t="array" ref="I482">IF(ISBLANK(C482),"",IF(C482=MAX(IF(FarmUnit[1. Identifiant interne d’exploitation agricole*]=A482,FarmUnit[3. Superficie de l’unité agricole (ha)*])),"!","-"))</f>
        <v>!</v>
      </c>
      <c r="J482" s="153" t="str">
        <f>IFERROR(CONCATENATE(VLOOKUP(A482,GM_Table,12,FALSE)," ",(VLOOKUP(A482,GM_Table,13,FALSE))),"")</f>
        <v/>
      </c>
    </row>
    <row r="483" spans="1:10" ht="13.5" customHeight="1" x14ac:dyDescent="0.25">
      <c r="A483" s="154" t="s">
        <v>2047</v>
      </c>
      <c r="B483" s="155" t="s">
        <v>2047</v>
      </c>
      <c r="C483" s="156">
        <v>0.87</v>
      </c>
      <c r="D483" s="161">
        <v>6.3764390000000004</v>
      </c>
      <c r="E483" s="161">
        <v>-5.8397889999999997</v>
      </c>
      <c r="F483" s="152" t="b">
        <f>IF(ISBLANK(FarmUnit[[#This Row],[1. Identifiant interne d’exploitation agricole*]]),"",IF(ISERROR(MATCH(FarmUnit[[#This Row],[1. Identifiant interne d’exploitation agricole*]],GroupMember[1. Identifiant interne d’exploitation agricole*],0)),FALSE,TRUE))</f>
        <v>1</v>
      </c>
      <c r="G483" s="157">
        <f t="shared" si="15"/>
        <v>6.3764390000000004</v>
      </c>
      <c r="H483" s="157">
        <f t="shared" si="16"/>
        <v>-5.8397889999999997</v>
      </c>
      <c r="I483" s="158" t="str">
        <f t="array" ref="I483">IF(ISBLANK(C483),"",IF(C483=MAX(IF(FarmUnit[1. Identifiant interne d’exploitation agricole*]=A483,FarmUnit[3. Superficie de l’unité agricole (ha)*])),"!","-"))</f>
        <v>!</v>
      </c>
      <c r="J483" s="153" t="str">
        <f>IFERROR(CONCATENATE(VLOOKUP(A483,GM_Table,12,FALSE)," ",(VLOOKUP(A483,GM_Table,13,FALSE))),"")</f>
        <v/>
      </c>
    </row>
    <row r="484" spans="1:10" ht="13.5" customHeight="1" x14ac:dyDescent="0.25">
      <c r="A484" s="154" t="s">
        <v>2050</v>
      </c>
      <c r="B484" s="155" t="s">
        <v>2050</v>
      </c>
      <c r="C484" s="156">
        <v>1.47</v>
      </c>
      <c r="D484" s="161">
        <v>6.3692510000000002</v>
      </c>
      <c r="E484" s="161">
        <v>-5.8558709999999996</v>
      </c>
      <c r="F484" s="152" t="b">
        <f>IF(ISBLANK(FarmUnit[[#This Row],[1. Identifiant interne d’exploitation agricole*]]),"",IF(ISERROR(MATCH(FarmUnit[[#This Row],[1. Identifiant interne d’exploitation agricole*]],GroupMember[1. Identifiant interne d’exploitation agricole*],0)),FALSE,TRUE))</f>
        <v>1</v>
      </c>
      <c r="G484" s="157">
        <f t="shared" si="15"/>
        <v>6.3692510000000002</v>
      </c>
      <c r="H484" s="157">
        <f t="shared" si="16"/>
        <v>-5.8558709999999996</v>
      </c>
      <c r="I484" s="158" t="str">
        <f t="array" ref="I484">IF(ISBLANK(C484),"",IF(C484=MAX(IF(FarmUnit[1. Identifiant interne d’exploitation agricole*]=A484,FarmUnit[3. Superficie de l’unité agricole (ha)*])),"!","-"))</f>
        <v>!</v>
      </c>
      <c r="J484" s="153" t="str">
        <f>IFERROR(CONCATENATE(VLOOKUP(A484,GM_Table,12,FALSE)," ",(VLOOKUP(A484,GM_Table,13,FALSE))),"")</f>
        <v/>
      </c>
    </row>
    <row r="485" spans="1:10" ht="13.5" customHeight="1" x14ac:dyDescent="0.25">
      <c r="A485" s="154" t="s">
        <v>2053</v>
      </c>
      <c r="B485" s="155" t="s">
        <v>2053</v>
      </c>
      <c r="C485" s="156">
        <v>0.79</v>
      </c>
      <c r="D485" s="161">
        <v>6.3825310000000002</v>
      </c>
      <c r="E485" s="161">
        <v>-5.8378300000000003</v>
      </c>
      <c r="F485" s="152" t="b">
        <f>IF(ISBLANK(FarmUnit[[#This Row],[1. Identifiant interne d’exploitation agricole*]]),"",IF(ISERROR(MATCH(FarmUnit[[#This Row],[1. Identifiant interne d’exploitation agricole*]],GroupMember[1. Identifiant interne d’exploitation agricole*],0)),FALSE,TRUE))</f>
        <v>1</v>
      </c>
      <c r="G485" s="157">
        <f t="shared" si="15"/>
        <v>6.3825310000000002</v>
      </c>
      <c r="H485" s="157">
        <f t="shared" si="16"/>
        <v>-5.8378300000000003</v>
      </c>
      <c r="I485" s="158" t="str">
        <f t="array" ref="I485">IF(ISBLANK(C485),"",IF(C485=MAX(IF(FarmUnit[1. Identifiant interne d’exploitation agricole*]=A485,FarmUnit[3. Superficie de l’unité agricole (ha)*])),"!","-"))</f>
        <v>!</v>
      </c>
      <c r="J485" s="153" t="str">
        <f>IFERROR(CONCATENATE(VLOOKUP(A485,GM_Table,12,FALSE)," ",(VLOOKUP(A485,GM_Table,13,FALSE))),"")</f>
        <v/>
      </c>
    </row>
    <row r="486" spans="1:10" ht="13.5" customHeight="1" x14ac:dyDescent="0.25">
      <c r="A486" s="154" t="s">
        <v>2056</v>
      </c>
      <c r="B486" s="155" t="s">
        <v>2346</v>
      </c>
      <c r="C486" s="156">
        <v>1.1200000000000001</v>
      </c>
      <c r="D486" s="161">
        <v>6.3945530000000002</v>
      </c>
      <c r="E486" s="161">
        <v>-5.8593859999999998</v>
      </c>
      <c r="F486" s="152" t="b">
        <f>IF(ISBLANK(FarmUnit[[#This Row],[1. Identifiant interne d’exploitation agricole*]]),"",IF(ISERROR(MATCH(FarmUnit[[#This Row],[1. Identifiant interne d’exploitation agricole*]],GroupMember[1. Identifiant interne d’exploitation agricole*],0)),FALSE,TRUE))</f>
        <v>1</v>
      </c>
      <c r="G486" s="157">
        <f t="shared" si="15"/>
        <v>6.3945530000000002</v>
      </c>
      <c r="H486" s="157">
        <f t="shared" si="16"/>
        <v>-5.8593859999999998</v>
      </c>
      <c r="I486" s="158" t="str">
        <f t="array" ref="I486">IF(ISBLANK(C486),"",IF(C486=MAX(IF(FarmUnit[1. Identifiant interne d’exploitation agricole*]=A486,FarmUnit[3. Superficie de l’unité agricole (ha)*])),"!","-"))</f>
        <v>-</v>
      </c>
      <c r="J486" s="153" t="str">
        <f>IFERROR(CONCATENATE(VLOOKUP(A486,GM_Table,12,FALSE)," ",(VLOOKUP(A486,GM_Table,13,FALSE))),"")</f>
        <v/>
      </c>
    </row>
    <row r="487" spans="1:10" ht="13.5" customHeight="1" x14ac:dyDescent="0.25">
      <c r="A487" s="154" t="s">
        <v>2056</v>
      </c>
      <c r="B487" s="155" t="s">
        <v>2347</v>
      </c>
      <c r="C487" s="156">
        <v>2.99</v>
      </c>
      <c r="D487" s="161">
        <v>6.3875799999999998</v>
      </c>
      <c r="E487" s="161">
        <v>-5.8610290000000003</v>
      </c>
      <c r="F487" s="152" t="b">
        <f>IF(ISBLANK(FarmUnit[[#This Row],[1. Identifiant interne d’exploitation agricole*]]),"",IF(ISERROR(MATCH(FarmUnit[[#This Row],[1. Identifiant interne d’exploitation agricole*]],GroupMember[1. Identifiant interne d’exploitation agricole*],0)),FALSE,TRUE))</f>
        <v>1</v>
      </c>
      <c r="G487" s="157">
        <f t="shared" si="15"/>
        <v>6.3875799999999998</v>
      </c>
      <c r="H487" s="157">
        <f t="shared" si="16"/>
        <v>-5.8610290000000003</v>
      </c>
      <c r="I487" s="158" t="str">
        <f t="array" ref="I487">IF(ISBLANK(C487),"",IF(C487=MAX(IF(FarmUnit[1. Identifiant interne d’exploitation agricole*]=A487,FarmUnit[3. Superficie de l’unité agricole (ha)*])),"!","-"))</f>
        <v>!</v>
      </c>
      <c r="J487" s="153" t="str">
        <f>IFERROR(CONCATENATE(VLOOKUP(A487,GM_Table,12,FALSE)," ",(VLOOKUP(A487,GM_Table,13,FALSE))),"")</f>
        <v/>
      </c>
    </row>
    <row r="488" spans="1:10" ht="13.5" customHeight="1" x14ac:dyDescent="0.25">
      <c r="A488" s="154" t="s">
        <v>2060</v>
      </c>
      <c r="B488" s="155" t="s">
        <v>2348</v>
      </c>
      <c r="C488" s="156">
        <v>1.27</v>
      </c>
      <c r="D488" s="161">
        <v>6.3691630000000004</v>
      </c>
      <c r="E488" s="161">
        <v>-5.808916</v>
      </c>
      <c r="F488" s="152" t="b">
        <f>IF(ISBLANK(FarmUnit[[#This Row],[1. Identifiant interne d’exploitation agricole*]]),"",IF(ISERROR(MATCH(FarmUnit[[#This Row],[1. Identifiant interne d’exploitation agricole*]],GroupMember[1. Identifiant interne d’exploitation agricole*],0)),FALSE,TRUE))</f>
        <v>1</v>
      </c>
      <c r="G488" s="157">
        <f t="shared" ref="G488:G536" si="17">IF(D488=0,"",D488)</f>
        <v>6.3691630000000004</v>
      </c>
      <c r="H488" s="157">
        <f t="shared" ref="H488:H536" si="18">IF(E488=0,"",E488)</f>
        <v>-5.808916</v>
      </c>
      <c r="I488" s="158" t="str">
        <f t="array" ref="I488">IF(ISBLANK(C488),"",IF(C488=MAX(IF(FarmUnit[1. Identifiant interne d’exploitation agricole*]=A488,FarmUnit[3. Superficie de l’unité agricole (ha)*])),"!","-"))</f>
        <v>-</v>
      </c>
      <c r="J488" s="153" t="str">
        <f>IFERROR(CONCATENATE(VLOOKUP(A488,GM_Table,12,FALSE)," ",(VLOOKUP(A488,GM_Table,13,FALSE))),"")</f>
        <v/>
      </c>
    </row>
    <row r="489" spans="1:10" ht="13.5" customHeight="1" x14ac:dyDescent="0.25">
      <c r="A489" s="154" t="s">
        <v>2060</v>
      </c>
      <c r="B489" s="155" t="s">
        <v>2349</v>
      </c>
      <c r="C489" s="156">
        <v>1.45</v>
      </c>
      <c r="D489" s="161">
        <v>6.3686360000000004</v>
      </c>
      <c r="E489" s="161">
        <v>-5.80992</v>
      </c>
      <c r="F489" s="152" t="b">
        <f>IF(ISBLANK(FarmUnit[[#This Row],[1. Identifiant interne d’exploitation agricole*]]),"",IF(ISERROR(MATCH(FarmUnit[[#This Row],[1. Identifiant interne d’exploitation agricole*]],GroupMember[1. Identifiant interne d’exploitation agricole*],0)),FALSE,TRUE))</f>
        <v>1</v>
      </c>
      <c r="G489" s="157">
        <f t="shared" si="17"/>
        <v>6.3686360000000004</v>
      </c>
      <c r="H489" s="157">
        <f t="shared" si="18"/>
        <v>-5.80992</v>
      </c>
      <c r="I489" s="158" t="str">
        <f t="array" ref="I489">IF(ISBLANK(C489),"",IF(C489=MAX(IF(FarmUnit[1. Identifiant interne d’exploitation agricole*]=A489,FarmUnit[3. Superficie de l’unité agricole (ha)*])),"!","-"))</f>
        <v>!</v>
      </c>
      <c r="J489" s="153" t="str">
        <f>IFERROR(CONCATENATE(VLOOKUP(A489,GM_Table,12,FALSE)," ",(VLOOKUP(A489,GM_Table,13,FALSE))),"")</f>
        <v/>
      </c>
    </row>
    <row r="490" spans="1:10" ht="13.5" customHeight="1" x14ac:dyDescent="0.25">
      <c r="A490" s="154" t="s">
        <v>2064</v>
      </c>
      <c r="B490" s="155" t="s">
        <v>2064</v>
      </c>
      <c r="C490" s="156">
        <v>0.96</v>
      </c>
      <c r="D490" s="161">
        <v>6.3864450000000001</v>
      </c>
      <c r="E490" s="161">
        <v>-5.8353999999999999</v>
      </c>
      <c r="F490" s="152" t="b">
        <f>IF(ISBLANK(FarmUnit[[#This Row],[1. Identifiant interne d’exploitation agricole*]]),"",IF(ISERROR(MATCH(FarmUnit[[#This Row],[1. Identifiant interne d’exploitation agricole*]],GroupMember[1. Identifiant interne d’exploitation agricole*],0)),FALSE,TRUE))</f>
        <v>1</v>
      </c>
      <c r="G490" s="157">
        <f t="shared" si="17"/>
        <v>6.3864450000000001</v>
      </c>
      <c r="H490" s="157">
        <f t="shared" si="18"/>
        <v>-5.8353999999999999</v>
      </c>
      <c r="I490" s="158" t="str">
        <f t="array" ref="I490">IF(ISBLANK(C490),"",IF(C490=MAX(IF(FarmUnit[1. Identifiant interne d’exploitation agricole*]=A490,FarmUnit[3. Superficie de l’unité agricole (ha)*])),"!","-"))</f>
        <v>!</v>
      </c>
      <c r="J490" s="153" t="str">
        <f>IFERROR(CONCATENATE(VLOOKUP(A490,GM_Table,12,FALSE)," ",(VLOOKUP(A490,GM_Table,13,FALSE))),"")</f>
        <v/>
      </c>
    </row>
    <row r="491" spans="1:10" ht="13.5" customHeight="1" x14ac:dyDescent="0.25">
      <c r="A491" s="154" t="s">
        <v>2067</v>
      </c>
      <c r="B491" s="155" t="s">
        <v>2350</v>
      </c>
      <c r="C491" s="156">
        <v>0.36</v>
      </c>
      <c r="D491" s="161">
        <v>6.3937920000000004</v>
      </c>
      <c r="E491" s="161">
        <v>-5.8384970000000003</v>
      </c>
      <c r="F491" s="152" t="b">
        <f>IF(ISBLANK(FarmUnit[[#This Row],[1. Identifiant interne d’exploitation agricole*]]),"",IF(ISERROR(MATCH(FarmUnit[[#This Row],[1. Identifiant interne d’exploitation agricole*]],GroupMember[1. Identifiant interne d’exploitation agricole*],0)),FALSE,TRUE))</f>
        <v>1</v>
      </c>
      <c r="G491" s="157">
        <f t="shared" si="17"/>
        <v>6.3937920000000004</v>
      </c>
      <c r="H491" s="157">
        <f t="shared" si="18"/>
        <v>-5.8384970000000003</v>
      </c>
      <c r="I491" s="158" t="str">
        <f t="array" ref="I491">IF(ISBLANK(C491),"",IF(C491=MAX(IF(FarmUnit[1. Identifiant interne d’exploitation agricole*]=A491,FarmUnit[3. Superficie de l’unité agricole (ha)*])),"!","-"))</f>
        <v>-</v>
      </c>
      <c r="J491" s="153" t="str">
        <f>IFERROR(CONCATENATE(VLOOKUP(A491,GM_Table,12,FALSE)," ",(VLOOKUP(A491,GM_Table,13,FALSE))),"")</f>
        <v/>
      </c>
    </row>
    <row r="492" spans="1:10" ht="13.5" customHeight="1" x14ac:dyDescent="0.25">
      <c r="A492" s="154" t="s">
        <v>2067</v>
      </c>
      <c r="B492" s="155" t="s">
        <v>2351</v>
      </c>
      <c r="C492" s="156">
        <v>5.0599999999999996</v>
      </c>
      <c r="D492" s="161">
        <v>6.3872369999999998</v>
      </c>
      <c r="E492" s="161">
        <v>-5.8441320000000001</v>
      </c>
      <c r="F492" s="152" t="b">
        <f>IF(ISBLANK(FarmUnit[[#This Row],[1. Identifiant interne d’exploitation agricole*]]),"",IF(ISERROR(MATCH(FarmUnit[[#This Row],[1. Identifiant interne d’exploitation agricole*]],GroupMember[1. Identifiant interne d’exploitation agricole*],0)),FALSE,TRUE))</f>
        <v>1</v>
      </c>
      <c r="G492" s="157">
        <f t="shared" si="17"/>
        <v>6.3872369999999998</v>
      </c>
      <c r="H492" s="157">
        <f t="shared" si="18"/>
        <v>-5.8441320000000001</v>
      </c>
      <c r="I492" s="158" t="str">
        <f t="array" ref="I492">IF(ISBLANK(C492),"",IF(C492=MAX(IF(FarmUnit[1. Identifiant interne d’exploitation agricole*]=A492,FarmUnit[3. Superficie de l’unité agricole (ha)*])),"!","-"))</f>
        <v>!</v>
      </c>
      <c r="J492" s="153" t="str">
        <f>IFERROR(CONCATENATE(VLOOKUP(A492,GM_Table,12,FALSE)," ",(VLOOKUP(A492,GM_Table,13,FALSE))),"")</f>
        <v/>
      </c>
    </row>
    <row r="493" spans="1:10" ht="13.5" customHeight="1" x14ac:dyDescent="0.25">
      <c r="A493" s="154" t="s">
        <v>2072</v>
      </c>
      <c r="B493" s="155" t="s">
        <v>2072</v>
      </c>
      <c r="C493" s="156">
        <v>2.79</v>
      </c>
      <c r="D493" s="161">
        <v>6.3845020000000003</v>
      </c>
      <c r="E493" s="161">
        <v>-5.8345739999999999</v>
      </c>
      <c r="F493" s="152" t="b">
        <f>IF(ISBLANK(FarmUnit[[#This Row],[1. Identifiant interne d’exploitation agricole*]]),"",IF(ISERROR(MATCH(FarmUnit[[#This Row],[1. Identifiant interne d’exploitation agricole*]],GroupMember[1. Identifiant interne d’exploitation agricole*],0)),FALSE,TRUE))</f>
        <v>1</v>
      </c>
      <c r="G493" s="157">
        <f t="shared" si="17"/>
        <v>6.3845020000000003</v>
      </c>
      <c r="H493" s="157">
        <f t="shared" si="18"/>
        <v>-5.8345739999999999</v>
      </c>
      <c r="I493" s="158" t="str">
        <f t="array" ref="I493">IF(ISBLANK(C493),"",IF(C493=MAX(IF(FarmUnit[1. Identifiant interne d’exploitation agricole*]=A493,FarmUnit[3. Superficie de l’unité agricole (ha)*])),"!","-"))</f>
        <v>!</v>
      </c>
      <c r="J493" s="153" t="str">
        <f>IFERROR(CONCATENATE(VLOOKUP(A493,GM_Table,12,FALSE)," ",(VLOOKUP(A493,GM_Table,13,FALSE))),"")</f>
        <v/>
      </c>
    </row>
    <row r="494" spans="1:10" ht="13.5" customHeight="1" x14ac:dyDescent="0.25">
      <c r="A494" s="154" t="s">
        <v>2077</v>
      </c>
      <c r="B494" s="155" t="s">
        <v>2077</v>
      </c>
      <c r="C494" s="156">
        <v>1.93</v>
      </c>
      <c r="D494" s="161">
        <v>6.3847610000000001</v>
      </c>
      <c r="E494" s="161">
        <v>-5.8300260000000002</v>
      </c>
      <c r="F494" s="152" t="b">
        <f>IF(ISBLANK(FarmUnit[[#This Row],[1. Identifiant interne d’exploitation agricole*]]),"",IF(ISERROR(MATCH(FarmUnit[[#This Row],[1. Identifiant interne d’exploitation agricole*]],GroupMember[1. Identifiant interne d’exploitation agricole*],0)),FALSE,TRUE))</f>
        <v>1</v>
      </c>
      <c r="G494" s="157">
        <f t="shared" si="17"/>
        <v>6.3847610000000001</v>
      </c>
      <c r="H494" s="157">
        <f t="shared" si="18"/>
        <v>-5.8300260000000002</v>
      </c>
      <c r="I494" s="158" t="str">
        <f t="array" ref="I494">IF(ISBLANK(C494),"",IF(C494=MAX(IF(FarmUnit[1. Identifiant interne d’exploitation agricole*]=A494,FarmUnit[3. Superficie de l’unité agricole (ha)*])),"!","-"))</f>
        <v>!</v>
      </c>
      <c r="J494" s="153" t="str">
        <f>IFERROR(CONCATENATE(VLOOKUP(A494,GM_Table,12,FALSE)," ",(VLOOKUP(A494,GM_Table,13,FALSE))),"")</f>
        <v/>
      </c>
    </row>
    <row r="495" spans="1:10" ht="13.5" customHeight="1" x14ac:dyDescent="0.25">
      <c r="A495" s="154" t="s">
        <v>2082</v>
      </c>
      <c r="B495" s="155" t="s">
        <v>2082</v>
      </c>
      <c r="C495" s="156">
        <v>0.56999999999999995</v>
      </c>
      <c r="D495" s="161">
        <v>6.3853340000000003</v>
      </c>
      <c r="E495" s="161">
        <v>-5.8310409999999999</v>
      </c>
      <c r="F495" s="152" t="b">
        <f>IF(ISBLANK(FarmUnit[[#This Row],[1. Identifiant interne d’exploitation agricole*]]),"",IF(ISERROR(MATCH(FarmUnit[[#This Row],[1. Identifiant interne d’exploitation agricole*]],GroupMember[1. Identifiant interne d’exploitation agricole*],0)),FALSE,TRUE))</f>
        <v>1</v>
      </c>
      <c r="G495" s="157">
        <f t="shared" si="17"/>
        <v>6.3853340000000003</v>
      </c>
      <c r="H495" s="157">
        <f t="shared" si="18"/>
        <v>-5.8310409999999999</v>
      </c>
      <c r="I495" s="158" t="str">
        <f t="array" ref="I495">IF(ISBLANK(C495),"",IF(C495=MAX(IF(FarmUnit[1. Identifiant interne d’exploitation agricole*]=A495,FarmUnit[3. Superficie de l’unité agricole (ha)*])),"!","-"))</f>
        <v>!</v>
      </c>
      <c r="J495" s="153" t="str">
        <f>IFERROR(CONCATENATE(VLOOKUP(A495,GM_Table,12,FALSE)," ",(VLOOKUP(A495,GM_Table,13,FALSE))),"")</f>
        <v/>
      </c>
    </row>
    <row r="496" spans="1:10" ht="13.5" customHeight="1" x14ac:dyDescent="0.25">
      <c r="A496" s="154" t="s">
        <v>2086</v>
      </c>
      <c r="B496" s="155" t="s">
        <v>2086</v>
      </c>
      <c r="C496" s="156">
        <v>0.95</v>
      </c>
      <c r="D496" s="161">
        <v>6.3918629999999999</v>
      </c>
      <c r="E496" s="161">
        <v>-5.8399130000000001</v>
      </c>
      <c r="F496" s="152" t="b">
        <f>IF(ISBLANK(FarmUnit[[#This Row],[1. Identifiant interne d’exploitation agricole*]]),"",IF(ISERROR(MATCH(FarmUnit[[#This Row],[1. Identifiant interne d’exploitation agricole*]],GroupMember[1. Identifiant interne d’exploitation agricole*],0)),FALSE,TRUE))</f>
        <v>1</v>
      </c>
      <c r="G496" s="157">
        <f t="shared" si="17"/>
        <v>6.3918629999999999</v>
      </c>
      <c r="H496" s="157">
        <f t="shared" si="18"/>
        <v>-5.8399130000000001</v>
      </c>
      <c r="I496" s="158" t="str">
        <f t="array" ref="I496">IF(ISBLANK(C496),"",IF(C496=MAX(IF(FarmUnit[1. Identifiant interne d’exploitation agricole*]=A496,FarmUnit[3. Superficie de l’unité agricole (ha)*])),"!","-"))</f>
        <v>!</v>
      </c>
      <c r="J496" s="153" t="str">
        <f>IFERROR(CONCATENATE(VLOOKUP(A496,GM_Table,12,FALSE)," ",(VLOOKUP(A496,GM_Table,13,FALSE))),"")</f>
        <v/>
      </c>
    </row>
    <row r="497" spans="1:10" ht="13.5" customHeight="1" x14ac:dyDescent="0.25">
      <c r="A497" s="154" t="s">
        <v>2090</v>
      </c>
      <c r="B497" s="155" t="s">
        <v>2090</v>
      </c>
      <c r="C497" s="156">
        <v>3.48</v>
      </c>
      <c r="D497" s="161">
        <v>6.3627370000000001</v>
      </c>
      <c r="E497" s="161">
        <v>-5.8120060000000002</v>
      </c>
      <c r="F497" s="152" t="b">
        <f>IF(ISBLANK(FarmUnit[[#This Row],[1. Identifiant interne d’exploitation agricole*]]),"",IF(ISERROR(MATCH(FarmUnit[[#This Row],[1. Identifiant interne d’exploitation agricole*]],GroupMember[1. Identifiant interne d’exploitation agricole*],0)),FALSE,TRUE))</f>
        <v>1</v>
      </c>
      <c r="G497" s="157">
        <f t="shared" si="17"/>
        <v>6.3627370000000001</v>
      </c>
      <c r="H497" s="157">
        <f t="shared" si="18"/>
        <v>-5.8120060000000002</v>
      </c>
      <c r="I497" s="158" t="str">
        <f t="array" ref="I497">IF(ISBLANK(C497),"",IF(C497=MAX(IF(FarmUnit[1. Identifiant interne d’exploitation agricole*]=A497,FarmUnit[3. Superficie de l’unité agricole (ha)*])),"!","-"))</f>
        <v>!</v>
      </c>
      <c r="J497" s="153" t="str">
        <f>IFERROR(CONCATENATE(VLOOKUP(A497,GM_Table,12,FALSE)," ",(VLOOKUP(A497,GM_Table,13,FALSE))),"")</f>
        <v/>
      </c>
    </row>
    <row r="498" spans="1:10" ht="13.5" customHeight="1" x14ac:dyDescent="0.25">
      <c r="A498" s="154" t="s">
        <v>2092</v>
      </c>
      <c r="B498" s="155" t="s">
        <v>2352</v>
      </c>
      <c r="C498" s="156">
        <v>1.53</v>
      </c>
      <c r="D498" s="161">
        <v>6.4041810000000003</v>
      </c>
      <c r="E498" s="161">
        <v>-5.8634919999999999</v>
      </c>
      <c r="F498" s="152" t="b">
        <f>IF(ISBLANK(FarmUnit[[#This Row],[1. Identifiant interne d’exploitation agricole*]]),"",IF(ISERROR(MATCH(FarmUnit[[#This Row],[1. Identifiant interne d’exploitation agricole*]],GroupMember[1. Identifiant interne d’exploitation agricole*],0)),FALSE,TRUE))</f>
        <v>1</v>
      </c>
      <c r="G498" s="157">
        <f t="shared" si="17"/>
        <v>6.4041810000000003</v>
      </c>
      <c r="H498" s="157">
        <f t="shared" si="18"/>
        <v>-5.8634919999999999</v>
      </c>
      <c r="I498" s="158" t="str">
        <f t="array" ref="I498">IF(ISBLANK(C498),"",IF(C498=MAX(IF(FarmUnit[1. Identifiant interne d’exploitation agricole*]=A498,FarmUnit[3. Superficie de l’unité agricole (ha)*])),"!","-"))</f>
        <v>!</v>
      </c>
      <c r="J498" s="153" t="str">
        <f>IFERROR(CONCATENATE(VLOOKUP(A498,GM_Table,12,FALSE)," ",(VLOOKUP(A498,GM_Table,13,FALSE))),"")</f>
        <v/>
      </c>
    </row>
    <row r="499" spans="1:10" ht="13.5" customHeight="1" x14ac:dyDescent="0.25">
      <c r="A499" s="154" t="s">
        <v>2092</v>
      </c>
      <c r="B499" s="155" t="s">
        <v>2353</v>
      </c>
      <c r="C499" s="156">
        <v>0.49</v>
      </c>
      <c r="D499" s="161">
        <v>6.4048920000000003</v>
      </c>
      <c r="E499" s="161">
        <v>-5.8637889999999997</v>
      </c>
      <c r="F499" s="152" t="b">
        <f>IF(ISBLANK(FarmUnit[[#This Row],[1. Identifiant interne d’exploitation agricole*]]),"",IF(ISERROR(MATCH(FarmUnit[[#This Row],[1. Identifiant interne d’exploitation agricole*]],GroupMember[1. Identifiant interne d’exploitation agricole*],0)),FALSE,TRUE))</f>
        <v>1</v>
      </c>
      <c r="G499" s="157">
        <f t="shared" si="17"/>
        <v>6.4048920000000003</v>
      </c>
      <c r="H499" s="157">
        <f t="shared" si="18"/>
        <v>-5.8637889999999997</v>
      </c>
      <c r="I499" s="158" t="str">
        <f t="array" ref="I499">IF(ISBLANK(C499),"",IF(C499=MAX(IF(FarmUnit[1. Identifiant interne d’exploitation agricole*]=A499,FarmUnit[3. Superficie de l’unité agricole (ha)*])),"!","-"))</f>
        <v>-</v>
      </c>
      <c r="J499" s="153" t="str">
        <f>IFERROR(CONCATENATE(VLOOKUP(A499,GM_Table,12,FALSE)," ",(VLOOKUP(A499,GM_Table,13,FALSE))),"")</f>
        <v/>
      </c>
    </row>
    <row r="500" spans="1:10" ht="13.5" customHeight="1" x14ac:dyDescent="0.25">
      <c r="A500" s="154" t="s">
        <v>2096</v>
      </c>
      <c r="B500" s="155" t="s">
        <v>2096</v>
      </c>
      <c r="C500" s="156">
        <v>4.1100000000000003</v>
      </c>
      <c r="D500" s="161">
        <v>6.482748</v>
      </c>
      <c r="E500" s="161">
        <v>-5.8273219999999997</v>
      </c>
      <c r="F500" s="152" t="b">
        <f>IF(ISBLANK(FarmUnit[[#This Row],[1. Identifiant interne d’exploitation agricole*]]),"",IF(ISERROR(MATCH(FarmUnit[[#This Row],[1. Identifiant interne d’exploitation agricole*]],GroupMember[1. Identifiant interne d’exploitation agricole*],0)),FALSE,TRUE))</f>
        <v>1</v>
      </c>
      <c r="G500" s="157">
        <f t="shared" si="17"/>
        <v>6.482748</v>
      </c>
      <c r="H500" s="157">
        <f t="shared" si="18"/>
        <v>-5.8273219999999997</v>
      </c>
      <c r="I500" s="158" t="str">
        <f t="array" ref="I500">IF(ISBLANK(C500),"",IF(C500=MAX(IF(FarmUnit[1. Identifiant interne d’exploitation agricole*]=A500,FarmUnit[3. Superficie de l’unité agricole (ha)*])),"!","-"))</f>
        <v>!</v>
      </c>
      <c r="J500" s="153" t="str">
        <f>IFERROR(CONCATENATE(VLOOKUP(A500,GM_Table,12,FALSE)," ",(VLOOKUP(A500,GM_Table,13,FALSE))),"")</f>
        <v/>
      </c>
    </row>
    <row r="501" spans="1:10" ht="13.5" customHeight="1" x14ac:dyDescent="0.25">
      <c r="A501" s="154" t="s">
        <v>2100</v>
      </c>
      <c r="B501" s="155" t="s">
        <v>2100</v>
      </c>
      <c r="C501" s="156">
        <v>2.84</v>
      </c>
      <c r="D501" s="161">
        <v>6.4802879999999998</v>
      </c>
      <c r="E501" s="161">
        <v>-5.827356</v>
      </c>
      <c r="F501" s="152" t="b">
        <f>IF(ISBLANK(FarmUnit[[#This Row],[1. Identifiant interne d’exploitation agricole*]]),"",IF(ISERROR(MATCH(FarmUnit[[#This Row],[1. Identifiant interne d’exploitation agricole*]],GroupMember[1. Identifiant interne d’exploitation agricole*],0)),FALSE,TRUE))</f>
        <v>1</v>
      </c>
      <c r="G501" s="157">
        <f t="shared" si="17"/>
        <v>6.4802879999999998</v>
      </c>
      <c r="H501" s="157">
        <f t="shared" si="18"/>
        <v>-5.827356</v>
      </c>
      <c r="I501" s="158" t="str">
        <f t="array" ref="I501">IF(ISBLANK(C501),"",IF(C501=MAX(IF(FarmUnit[1. Identifiant interne d’exploitation agricole*]=A501,FarmUnit[3. Superficie de l’unité agricole (ha)*])),"!","-"))</f>
        <v>!</v>
      </c>
      <c r="J501" s="153" t="str">
        <f>IFERROR(CONCATENATE(VLOOKUP(A501,GM_Table,12,FALSE)," ",(VLOOKUP(A501,GM_Table,13,FALSE))),"")</f>
        <v/>
      </c>
    </row>
    <row r="502" spans="1:10" ht="13.5" customHeight="1" x14ac:dyDescent="0.25">
      <c r="A502" s="154" t="s">
        <v>2103</v>
      </c>
      <c r="B502" s="155" t="s">
        <v>2103</v>
      </c>
      <c r="C502" s="156">
        <v>0.67</v>
      </c>
      <c r="D502" s="161">
        <v>6.4834300000000002</v>
      </c>
      <c r="E502" s="161">
        <v>-5.828729</v>
      </c>
      <c r="F502" s="152" t="b">
        <f>IF(ISBLANK(FarmUnit[[#This Row],[1. Identifiant interne d’exploitation agricole*]]),"",IF(ISERROR(MATCH(FarmUnit[[#This Row],[1. Identifiant interne d’exploitation agricole*]],GroupMember[1. Identifiant interne d’exploitation agricole*],0)),FALSE,TRUE))</f>
        <v>1</v>
      </c>
      <c r="G502" s="157">
        <f t="shared" si="17"/>
        <v>6.4834300000000002</v>
      </c>
      <c r="H502" s="157">
        <f t="shared" si="18"/>
        <v>-5.828729</v>
      </c>
      <c r="I502" s="158" t="str">
        <f t="array" ref="I502">IF(ISBLANK(C502),"",IF(C502=MAX(IF(FarmUnit[1. Identifiant interne d’exploitation agricole*]=A502,FarmUnit[3. Superficie de l’unité agricole (ha)*])),"!","-"))</f>
        <v>!</v>
      </c>
      <c r="J502" s="153" t="str">
        <f>IFERROR(CONCATENATE(VLOOKUP(A502,GM_Table,12,FALSE)," ",(VLOOKUP(A502,GM_Table,13,FALSE))),"")</f>
        <v/>
      </c>
    </row>
    <row r="503" spans="1:10" ht="13.5" customHeight="1" x14ac:dyDescent="0.25">
      <c r="A503" s="154" t="s">
        <v>2106</v>
      </c>
      <c r="B503" s="155" t="s">
        <v>2106</v>
      </c>
      <c r="C503" s="156">
        <v>0.79</v>
      </c>
      <c r="D503" s="161">
        <v>6.4851720000000004</v>
      </c>
      <c r="E503" s="161">
        <v>-5.8265570000000002</v>
      </c>
      <c r="F503" s="152" t="b">
        <f>IF(ISBLANK(FarmUnit[[#This Row],[1. Identifiant interne d’exploitation agricole*]]),"",IF(ISERROR(MATCH(FarmUnit[[#This Row],[1. Identifiant interne d’exploitation agricole*]],GroupMember[1. Identifiant interne d’exploitation agricole*],0)),FALSE,TRUE))</f>
        <v>1</v>
      </c>
      <c r="G503" s="157">
        <f t="shared" si="17"/>
        <v>6.4851720000000004</v>
      </c>
      <c r="H503" s="157">
        <f t="shared" si="18"/>
        <v>-5.8265570000000002</v>
      </c>
      <c r="I503" s="158" t="str">
        <f t="array" ref="I503">IF(ISBLANK(C503),"",IF(C503=MAX(IF(FarmUnit[1. Identifiant interne d’exploitation agricole*]=A503,FarmUnit[3. Superficie de l’unité agricole (ha)*])),"!","-"))</f>
        <v>!</v>
      </c>
      <c r="J503" s="153" t="str">
        <f>IFERROR(CONCATENATE(VLOOKUP(A503,GM_Table,12,FALSE)," ",(VLOOKUP(A503,GM_Table,13,FALSE))),"")</f>
        <v/>
      </c>
    </row>
    <row r="504" spans="1:10" ht="13.5" customHeight="1" x14ac:dyDescent="0.25">
      <c r="A504" s="154" t="s">
        <v>2109</v>
      </c>
      <c r="B504" s="155" t="s">
        <v>2109</v>
      </c>
      <c r="C504" s="156">
        <v>9.0289999999999999</v>
      </c>
      <c r="D504" s="161">
        <v>6.4851749999999999</v>
      </c>
      <c r="E504" s="161">
        <v>-5.82653</v>
      </c>
      <c r="F504" s="152" t="b">
        <f>IF(ISBLANK(FarmUnit[[#This Row],[1. Identifiant interne d’exploitation agricole*]]),"",IF(ISERROR(MATCH(FarmUnit[[#This Row],[1. Identifiant interne d’exploitation agricole*]],GroupMember[1. Identifiant interne d’exploitation agricole*],0)),FALSE,TRUE))</f>
        <v>1</v>
      </c>
      <c r="G504" s="157">
        <f t="shared" si="17"/>
        <v>6.4851749999999999</v>
      </c>
      <c r="H504" s="157">
        <f t="shared" si="18"/>
        <v>-5.82653</v>
      </c>
      <c r="I504" s="158" t="str">
        <f t="array" ref="I504">IF(ISBLANK(C504),"",IF(C504=MAX(IF(FarmUnit[1. Identifiant interne d’exploitation agricole*]=A504,FarmUnit[3. Superficie de l’unité agricole (ha)*])),"!","-"))</f>
        <v>!</v>
      </c>
      <c r="J504" s="153" t="str">
        <f>IFERROR(CONCATENATE(VLOOKUP(A504,GM_Table,12,FALSE)," ",(VLOOKUP(A504,GM_Table,13,FALSE))),"")</f>
        <v/>
      </c>
    </row>
    <row r="505" spans="1:10" ht="13.5" customHeight="1" x14ac:dyDescent="0.25">
      <c r="A505" s="154" t="s">
        <v>2112</v>
      </c>
      <c r="B505" s="155" t="s">
        <v>2112</v>
      </c>
      <c r="C505" s="156">
        <v>1.79</v>
      </c>
      <c r="D505" s="161">
        <v>6.3652220000000002</v>
      </c>
      <c r="E505" s="161">
        <v>-5.8415030000000003</v>
      </c>
      <c r="F505" s="152" t="b">
        <f>IF(ISBLANK(FarmUnit[[#This Row],[1. Identifiant interne d’exploitation agricole*]]),"",IF(ISERROR(MATCH(FarmUnit[[#This Row],[1. Identifiant interne d’exploitation agricole*]],GroupMember[1. Identifiant interne d’exploitation agricole*],0)),FALSE,TRUE))</f>
        <v>1</v>
      </c>
      <c r="G505" s="157">
        <f t="shared" si="17"/>
        <v>6.3652220000000002</v>
      </c>
      <c r="H505" s="157">
        <f t="shared" si="18"/>
        <v>-5.8415030000000003</v>
      </c>
      <c r="I505" s="158" t="str">
        <f t="array" ref="I505">IF(ISBLANK(C505),"",IF(C505=MAX(IF(FarmUnit[1. Identifiant interne d’exploitation agricole*]=A505,FarmUnit[3. Superficie de l’unité agricole (ha)*])),"!","-"))</f>
        <v>!</v>
      </c>
      <c r="J505" s="153" t="str">
        <f>IFERROR(CONCATENATE(VLOOKUP(A505,GM_Table,12,FALSE)," ",(VLOOKUP(A505,GM_Table,13,FALSE))),"")</f>
        <v/>
      </c>
    </row>
    <row r="506" spans="1:10" ht="13.5" customHeight="1" x14ac:dyDescent="0.25">
      <c r="A506" s="154" t="s">
        <v>2115</v>
      </c>
      <c r="B506" s="155" t="s">
        <v>2115</v>
      </c>
      <c r="C506" s="156">
        <v>0.6</v>
      </c>
      <c r="D506" s="161">
        <v>6.384163</v>
      </c>
      <c r="E506" s="161">
        <v>-5.8393750000000004</v>
      </c>
      <c r="F506" s="152" t="b">
        <f>IF(ISBLANK(FarmUnit[[#This Row],[1. Identifiant interne d’exploitation agricole*]]),"",IF(ISERROR(MATCH(FarmUnit[[#This Row],[1. Identifiant interne d’exploitation agricole*]],GroupMember[1. Identifiant interne d’exploitation agricole*],0)),FALSE,TRUE))</f>
        <v>1</v>
      </c>
      <c r="G506" s="157">
        <f t="shared" si="17"/>
        <v>6.384163</v>
      </c>
      <c r="H506" s="157">
        <f t="shared" si="18"/>
        <v>-5.8393750000000004</v>
      </c>
      <c r="I506" s="158" t="str">
        <f t="array" ref="I506">IF(ISBLANK(C506),"",IF(C506=MAX(IF(FarmUnit[1. Identifiant interne d’exploitation agricole*]=A506,FarmUnit[3. Superficie de l’unité agricole (ha)*])),"!","-"))</f>
        <v>!</v>
      </c>
      <c r="J506" s="153" t="str">
        <f>IFERROR(CONCATENATE(VLOOKUP(A506,GM_Table,12,FALSE)," ",(VLOOKUP(A506,GM_Table,13,FALSE))),"")</f>
        <v/>
      </c>
    </row>
    <row r="507" spans="1:10" ht="13.5" customHeight="1" x14ac:dyDescent="0.25">
      <c r="A507" s="154" t="s">
        <v>2117</v>
      </c>
      <c r="B507" s="155" t="s">
        <v>2354</v>
      </c>
      <c r="C507" s="156">
        <v>1.55</v>
      </c>
      <c r="D507" s="161">
        <v>6.3605309999999999</v>
      </c>
      <c r="E507" s="161">
        <v>-5.8488810000000004</v>
      </c>
      <c r="F507" s="152" t="b">
        <f>IF(ISBLANK(FarmUnit[[#This Row],[1. Identifiant interne d’exploitation agricole*]]),"",IF(ISERROR(MATCH(FarmUnit[[#This Row],[1. Identifiant interne d’exploitation agricole*]],GroupMember[1. Identifiant interne d’exploitation agricole*],0)),FALSE,TRUE))</f>
        <v>1</v>
      </c>
      <c r="G507" s="157">
        <f t="shared" si="17"/>
        <v>6.3605309999999999</v>
      </c>
      <c r="H507" s="157">
        <f t="shared" si="18"/>
        <v>-5.8488810000000004</v>
      </c>
      <c r="I507" s="158" t="str">
        <f t="array" ref="I507">IF(ISBLANK(C507),"",IF(C507=MAX(IF(FarmUnit[1. Identifiant interne d’exploitation agricole*]=A507,FarmUnit[3. Superficie de l’unité agricole (ha)*])),"!","-"))</f>
        <v>-</v>
      </c>
      <c r="J507" s="153" t="str">
        <f>IFERROR(CONCATENATE(VLOOKUP(A507,GM_Table,12,FALSE)," ",(VLOOKUP(A507,GM_Table,13,FALSE))),"")</f>
        <v/>
      </c>
    </row>
    <row r="508" spans="1:10" ht="13.5" customHeight="1" x14ac:dyDescent="0.25">
      <c r="A508" s="154" t="s">
        <v>2117</v>
      </c>
      <c r="B508" s="155" t="s">
        <v>2355</v>
      </c>
      <c r="C508" s="156">
        <v>2.35</v>
      </c>
      <c r="D508" s="161">
        <v>6.3657680000000001</v>
      </c>
      <c r="E508" s="161">
        <v>-5.8445309999999999</v>
      </c>
      <c r="F508" s="152" t="b">
        <f>IF(ISBLANK(FarmUnit[[#This Row],[1. Identifiant interne d’exploitation agricole*]]),"",IF(ISERROR(MATCH(FarmUnit[[#This Row],[1. Identifiant interne d’exploitation agricole*]],GroupMember[1. Identifiant interne d’exploitation agricole*],0)),FALSE,TRUE))</f>
        <v>1</v>
      </c>
      <c r="G508" s="157">
        <f t="shared" si="17"/>
        <v>6.3657680000000001</v>
      </c>
      <c r="H508" s="157">
        <f t="shared" si="18"/>
        <v>-5.8445309999999999</v>
      </c>
      <c r="I508" s="158" t="str">
        <f t="array" ref="I508">IF(ISBLANK(C508),"",IF(C508=MAX(IF(FarmUnit[1. Identifiant interne d’exploitation agricole*]=A508,FarmUnit[3. Superficie de l’unité agricole (ha)*])),"!","-"))</f>
        <v>!</v>
      </c>
      <c r="J508" s="153" t="str">
        <f>IFERROR(CONCATENATE(VLOOKUP(A508,GM_Table,12,FALSE)," ",(VLOOKUP(A508,GM_Table,13,FALSE))),"")</f>
        <v/>
      </c>
    </row>
    <row r="509" spans="1:10" ht="13.5" customHeight="1" x14ac:dyDescent="0.25">
      <c r="A509" s="154" t="s">
        <v>2122</v>
      </c>
      <c r="B509" s="155" t="s">
        <v>2122</v>
      </c>
      <c r="C509" s="156">
        <v>1.83</v>
      </c>
      <c r="D509" s="161">
        <v>6.3869290000000003</v>
      </c>
      <c r="E509" s="161">
        <v>-5.8601409999999996</v>
      </c>
      <c r="F509" s="152" t="b">
        <f>IF(ISBLANK(FarmUnit[[#This Row],[1. Identifiant interne d’exploitation agricole*]]),"",IF(ISERROR(MATCH(FarmUnit[[#This Row],[1. Identifiant interne d’exploitation agricole*]],GroupMember[1. Identifiant interne d’exploitation agricole*],0)),FALSE,TRUE))</f>
        <v>1</v>
      </c>
      <c r="G509" s="157">
        <f t="shared" si="17"/>
        <v>6.3869290000000003</v>
      </c>
      <c r="H509" s="157">
        <f t="shared" si="18"/>
        <v>-5.8601409999999996</v>
      </c>
      <c r="I509" s="158" t="str">
        <f t="array" ref="I509">IF(ISBLANK(C509),"",IF(C509=MAX(IF(FarmUnit[1. Identifiant interne d’exploitation agricole*]=A509,FarmUnit[3. Superficie de l’unité agricole (ha)*])),"!","-"))</f>
        <v>!</v>
      </c>
      <c r="J509" s="153" t="str">
        <f>IFERROR(CONCATENATE(VLOOKUP(A509,GM_Table,12,FALSE)," ",(VLOOKUP(A509,GM_Table,13,FALSE))),"")</f>
        <v/>
      </c>
    </row>
    <row r="510" spans="1:10" ht="13.5" customHeight="1" x14ac:dyDescent="0.25">
      <c r="A510" s="154" t="s">
        <v>2127</v>
      </c>
      <c r="B510" s="155" t="s">
        <v>2127</v>
      </c>
      <c r="C510" s="156">
        <v>0.64</v>
      </c>
      <c r="D510" s="161">
        <v>6.3864879999999999</v>
      </c>
      <c r="E510" s="161">
        <v>-5.8618230000000002</v>
      </c>
      <c r="F510" s="152" t="b">
        <f>IF(ISBLANK(FarmUnit[[#This Row],[1. Identifiant interne d’exploitation agricole*]]),"",IF(ISERROR(MATCH(FarmUnit[[#This Row],[1. Identifiant interne d’exploitation agricole*]],GroupMember[1. Identifiant interne d’exploitation agricole*],0)),FALSE,TRUE))</f>
        <v>1</v>
      </c>
      <c r="G510" s="157">
        <f t="shared" si="17"/>
        <v>6.3864879999999999</v>
      </c>
      <c r="H510" s="157">
        <f t="shared" si="18"/>
        <v>-5.8618230000000002</v>
      </c>
      <c r="I510" s="158" t="str">
        <f t="array" ref="I510">IF(ISBLANK(C510),"",IF(C510=MAX(IF(FarmUnit[1. Identifiant interne d’exploitation agricole*]=A510,FarmUnit[3. Superficie de l’unité agricole (ha)*])),"!","-"))</f>
        <v>!</v>
      </c>
      <c r="J510" s="153" t="str">
        <f>IFERROR(CONCATENATE(VLOOKUP(A510,GM_Table,12,FALSE)," ",(VLOOKUP(A510,GM_Table,13,FALSE))),"")</f>
        <v/>
      </c>
    </row>
    <row r="511" spans="1:10" ht="13.5" customHeight="1" x14ac:dyDescent="0.25">
      <c r="A511" s="154" t="s">
        <v>2131</v>
      </c>
      <c r="B511" s="155" t="s">
        <v>2131</v>
      </c>
      <c r="C511" s="156">
        <v>0.44</v>
      </c>
      <c r="D511" s="161">
        <v>6.3826739999999997</v>
      </c>
      <c r="E511" s="161">
        <v>-5.8605929999999997</v>
      </c>
      <c r="F511" s="152" t="b">
        <f>IF(ISBLANK(FarmUnit[[#This Row],[1. Identifiant interne d’exploitation agricole*]]),"",IF(ISERROR(MATCH(FarmUnit[[#This Row],[1. Identifiant interne d’exploitation agricole*]],GroupMember[1. Identifiant interne d’exploitation agricole*],0)),FALSE,TRUE))</f>
        <v>1</v>
      </c>
      <c r="G511" s="157">
        <f t="shared" si="17"/>
        <v>6.3826739999999997</v>
      </c>
      <c r="H511" s="157">
        <f t="shared" si="18"/>
        <v>-5.8605929999999997</v>
      </c>
      <c r="I511" s="158" t="str">
        <f t="array" ref="I511">IF(ISBLANK(C511),"",IF(C511=MAX(IF(FarmUnit[1. Identifiant interne d’exploitation agricole*]=A511,FarmUnit[3. Superficie de l’unité agricole (ha)*])),"!","-"))</f>
        <v>!</v>
      </c>
      <c r="J511" s="153" t="str">
        <f>IFERROR(CONCATENATE(VLOOKUP(A511,GM_Table,12,FALSE)," ",(VLOOKUP(A511,GM_Table,13,FALSE))),"")</f>
        <v/>
      </c>
    </row>
    <row r="512" spans="1:10" ht="13.5" customHeight="1" x14ac:dyDescent="0.25">
      <c r="A512" s="154" t="s">
        <v>2134</v>
      </c>
      <c r="B512" s="155" t="s">
        <v>2134</v>
      </c>
      <c r="C512" s="156">
        <v>1.51</v>
      </c>
      <c r="D512" s="161">
        <v>6.3849400000000003</v>
      </c>
      <c r="E512" s="161">
        <v>-5.8573690000000003</v>
      </c>
      <c r="F512" s="152" t="b">
        <f>IF(ISBLANK(FarmUnit[[#This Row],[1. Identifiant interne d’exploitation agricole*]]),"",IF(ISERROR(MATCH(FarmUnit[[#This Row],[1. Identifiant interne d’exploitation agricole*]],GroupMember[1. Identifiant interne d’exploitation agricole*],0)),FALSE,TRUE))</f>
        <v>1</v>
      </c>
      <c r="G512" s="157">
        <f t="shared" si="17"/>
        <v>6.3849400000000003</v>
      </c>
      <c r="H512" s="157">
        <f t="shared" si="18"/>
        <v>-5.8573690000000003</v>
      </c>
      <c r="I512" s="158" t="str">
        <f t="array" ref="I512">IF(ISBLANK(C512),"",IF(C512=MAX(IF(FarmUnit[1. Identifiant interne d’exploitation agricole*]=A512,FarmUnit[3. Superficie de l’unité agricole (ha)*])),"!","-"))</f>
        <v>!</v>
      </c>
      <c r="J512" s="153" t="str">
        <f>IFERROR(CONCATENATE(VLOOKUP(A512,GM_Table,12,FALSE)," ",(VLOOKUP(A512,GM_Table,13,FALSE))),"")</f>
        <v/>
      </c>
    </row>
    <row r="513" spans="1:10" ht="13.5" customHeight="1" x14ac:dyDescent="0.25">
      <c r="A513" s="154" t="s">
        <v>2137</v>
      </c>
      <c r="B513" s="155" t="s">
        <v>2137</v>
      </c>
      <c r="C513" s="156">
        <v>4.18</v>
      </c>
      <c r="D513" s="161">
        <v>6.3857499999999998</v>
      </c>
      <c r="E513" s="161">
        <v>-5.8554589999999997</v>
      </c>
      <c r="F513" s="152" t="b">
        <f>IF(ISBLANK(FarmUnit[[#This Row],[1. Identifiant interne d’exploitation agricole*]]),"",IF(ISERROR(MATCH(FarmUnit[[#This Row],[1. Identifiant interne d’exploitation agricole*]],GroupMember[1. Identifiant interne d’exploitation agricole*],0)),FALSE,TRUE))</f>
        <v>1</v>
      </c>
      <c r="G513" s="157">
        <f t="shared" si="17"/>
        <v>6.3857499999999998</v>
      </c>
      <c r="H513" s="157">
        <f t="shared" si="18"/>
        <v>-5.8554589999999997</v>
      </c>
      <c r="I513" s="158" t="str">
        <f t="array" ref="I513">IF(ISBLANK(C513),"",IF(C513=MAX(IF(FarmUnit[1. Identifiant interne d’exploitation agricole*]=A513,FarmUnit[3. Superficie de l’unité agricole (ha)*])),"!","-"))</f>
        <v>!</v>
      </c>
      <c r="J513" s="153" t="str">
        <f>IFERROR(CONCATENATE(VLOOKUP(A513,GM_Table,12,FALSE)," ",(VLOOKUP(A513,GM_Table,13,FALSE))),"")</f>
        <v/>
      </c>
    </row>
    <row r="514" spans="1:10" ht="13.5" customHeight="1" x14ac:dyDescent="0.25">
      <c r="A514" s="154" t="s">
        <v>2141</v>
      </c>
      <c r="B514" s="155" t="s">
        <v>2141</v>
      </c>
      <c r="C514" s="156">
        <v>4.12</v>
      </c>
      <c r="D514" s="161">
        <v>6.3658809999999999</v>
      </c>
      <c r="E514" s="161">
        <v>-5.8532520000000003</v>
      </c>
      <c r="F514" s="152" t="b">
        <f>IF(ISBLANK(FarmUnit[[#This Row],[1. Identifiant interne d’exploitation agricole*]]),"",IF(ISERROR(MATCH(FarmUnit[[#This Row],[1. Identifiant interne d’exploitation agricole*]],GroupMember[1. Identifiant interne d’exploitation agricole*],0)),FALSE,TRUE))</f>
        <v>1</v>
      </c>
      <c r="G514" s="157">
        <f t="shared" si="17"/>
        <v>6.3658809999999999</v>
      </c>
      <c r="H514" s="157">
        <f t="shared" si="18"/>
        <v>-5.8532520000000003</v>
      </c>
      <c r="I514" s="158" t="str">
        <f t="array" ref="I514">IF(ISBLANK(C514),"",IF(C514=MAX(IF(FarmUnit[1. Identifiant interne d’exploitation agricole*]=A514,FarmUnit[3. Superficie de l’unité agricole (ha)*])),"!","-"))</f>
        <v>!</v>
      </c>
      <c r="J514" s="153" t="str">
        <f>IFERROR(CONCATENATE(VLOOKUP(A514,GM_Table,12,FALSE)," ",(VLOOKUP(A514,GM_Table,13,FALSE))),"")</f>
        <v/>
      </c>
    </row>
    <row r="515" spans="1:10" ht="13.5" customHeight="1" x14ac:dyDescent="0.25">
      <c r="A515" s="154" t="s">
        <v>2145</v>
      </c>
      <c r="B515" s="155" t="s">
        <v>2356</v>
      </c>
      <c r="C515" s="156">
        <v>0.56999999999999995</v>
      </c>
      <c r="D515" s="161">
        <v>6.3573729999999999</v>
      </c>
      <c r="E515" s="161">
        <v>-5.861103</v>
      </c>
      <c r="F515" s="152" t="b">
        <f>IF(ISBLANK(FarmUnit[[#This Row],[1. Identifiant interne d’exploitation agricole*]]),"",IF(ISERROR(MATCH(FarmUnit[[#This Row],[1. Identifiant interne d’exploitation agricole*]],GroupMember[1. Identifiant interne d’exploitation agricole*],0)),FALSE,TRUE))</f>
        <v>1</v>
      </c>
      <c r="G515" s="157">
        <f t="shared" si="17"/>
        <v>6.3573729999999999</v>
      </c>
      <c r="H515" s="157">
        <f t="shared" si="18"/>
        <v>-5.861103</v>
      </c>
      <c r="I515" s="158" t="str">
        <f t="array" ref="I515">IF(ISBLANK(C515),"",IF(C515=MAX(IF(FarmUnit[1. Identifiant interne d’exploitation agricole*]=A515,FarmUnit[3. Superficie de l’unité agricole (ha)*])),"!","-"))</f>
        <v>-</v>
      </c>
      <c r="J515" s="153" t="str">
        <f>IFERROR(CONCATENATE(VLOOKUP(A515,GM_Table,12,FALSE)," ",(VLOOKUP(A515,GM_Table,13,FALSE))),"")</f>
        <v/>
      </c>
    </row>
    <row r="516" spans="1:10" ht="13.5" customHeight="1" x14ac:dyDescent="0.25">
      <c r="A516" s="154" t="s">
        <v>2145</v>
      </c>
      <c r="B516" s="155" t="s">
        <v>2357</v>
      </c>
      <c r="C516" s="156">
        <v>1.39</v>
      </c>
      <c r="D516" s="161">
        <v>6.357774</v>
      </c>
      <c r="E516" s="161">
        <v>-5.8584139999999998</v>
      </c>
      <c r="F516" s="152" t="b">
        <f>IF(ISBLANK(FarmUnit[[#This Row],[1. Identifiant interne d’exploitation agricole*]]),"",IF(ISERROR(MATCH(FarmUnit[[#This Row],[1. Identifiant interne d’exploitation agricole*]],GroupMember[1. Identifiant interne d’exploitation agricole*],0)),FALSE,TRUE))</f>
        <v>1</v>
      </c>
      <c r="G516" s="157">
        <f t="shared" si="17"/>
        <v>6.357774</v>
      </c>
      <c r="H516" s="157">
        <f t="shared" si="18"/>
        <v>-5.8584139999999998</v>
      </c>
      <c r="I516" s="158" t="str">
        <f t="array" ref="I516">IF(ISBLANK(C516),"",IF(C516=MAX(IF(FarmUnit[1. Identifiant interne d’exploitation agricole*]=A516,FarmUnit[3. Superficie de l’unité agricole (ha)*])),"!","-"))</f>
        <v>!</v>
      </c>
      <c r="J516" s="153" t="str">
        <f>IFERROR(CONCATENATE(VLOOKUP(A516,GM_Table,12,FALSE)," ",(VLOOKUP(A516,GM_Table,13,FALSE))),"")</f>
        <v/>
      </c>
    </row>
    <row r="517" spans="1:10" ht="13.5" customHeight="1" x14ac:dyDescent="0.25">
      <c r="A517" s="154" t="s">
        <v>2149</v>
      </c>
      <c r="B517" s="155" t="s">
        <v>2358</v>
      </c>
      <c r="C517" s="156">
        <v>0.73</v>
      </c>
      <c r="D517" s="161">
        <v>6.3728210000000001</v>
      </c>
      <c r="E517" s="161">
        <v>-5.9171899999999997</v>
      </c>
      <c r="F517" s="152" t="b">
        <f>IF(ISBLANK(FarmUnit[[#This Row],[1. Identifiant interne d’exploitation agricole*]]),"",IF(ISERROR(MATCH(FarmUnit[[#This Row],[1. Identifiant interne d’exploitation agricole*]],GroupMember[1. Identifiant interne d’exploitation agricole*],0)),FALSE,TRUE))</f>
        <v>1</v>
      </c>
      <c r="G517" s="157">
        <f t="shared" si="17"/>
        <v>6.3728210000000001</v>
      </c>
      <c r="H517" s="157">
        <f t="shared" si="18"/>
        <v>-5.9171899999999997</v>
      </c>
      <c r="I517" s="158" t="str">
        <f t="array" ref="I517">IF(ISBLANK(C517),"",IF(C517=MAX(IF(FarmUnit[1. Identifiant interne d’exploitation agricole*]=A517,FarmUnit[3. Superficie de l’unité agricole (ha)*])),"!","-"))</f>
        <v>-</v>
      </c>
      <c r="J517" s="153" t="str">
        <f>IFERROR(CONCATENATE(VLOOKUP(A517,GM_Table,12,FALSE)," ",(VLOOKUP(A517,GM_Table,13,FALSE))),"")</f>
        <v/>
      </c>
    </row>
    <row r="518" spans="1:10" ht="13.5" customHeight="1" x14ac:dyDescent="0.25">
      <c r="A518" s="154" t="s">
        <v>2149</v>
      </c>
      <c r="B518" s="155" t="s">
        <v>2359</v>
      </c>
      <c r="C518" s="156">
        <v>1.59</v>
      </c>
      <c r="D518" s="161">
        <v>6.373799</v>
      </c>
      <c r="E518" s="161">
        <v>-5.9282339999999998</v>
      </c>
      <c r="F518" s="152" t="b">
        <f>IF(ISBLANK(FarmUnit[[#This Row],[1. Identifiant interne d’exploitation agricole*]]),"",IF(ISERROR(MATCH(FarmUnit[[#This Row],[1. Identifiant interne d’exploitation agricole*]],GroupMember[1. Identifiant interne d’exploitation agricole*],0)),FALSE,TRUE))</f>
        <v>1</v>
      </c>
      <c r="G518" s="157">
        <f t="shared" si="17"/>
        <v>6.373799</v>
      </c>
      <c r="H518" s="157">
        <f t="shared" si="18"/>
        <v>-5.9282339999999998</v>
      </c>
      <c r="I518" s="158" t="str">
        <f t="array" ref="I518">IF(ISBLANK(C518),"",IF(C518=MAX(IF(FarmUnit[1. Identifiant interne d’exploitation agricole*]=A518,FarmUnit[3. Superficie de l’unité agricole (ha)*])),"!","-"))</f>
        <v>!</v>
      </c>
      <c r="J518" s="153" t="str">
        <f>IFERROR(CONCATENATE(VLOOKUP(A518,GM_Table,12,FALSE)," ",(VLOOKUP(A518,GM_Table,13,FALSE))),"")</f>
        <v/>
      </c>
    </row>
    <row r="519" spans="1:10" ht="13.5" customHeight="1" x14ac:dyDescent="0.25">
      <c r="A519" s="154" t="s">
        <v>2153</v>
      </c>
      <c r="B519" s="155" t="s">
        <v>2153</v>
      </c>
      <c r="C519" s="156">
        <v>2.4900000000000002</v>
      </c>
      <c r="D519" s="161">
        <v>6.3563850000000004</v>
      </c>
      <c r="E519" s="161">
        <v>-5.8487150000000003</v>
      </c>
      <c r="F519" s="152" t="b">
        <f>IF(ISBLANK(FarmUnit[[#This Row],[1. Identifiant interne d’exploitation agricole*]]),"",IF(ISERROR(MATCH(FarmUnit[[#This Row],[1. Identifiant interne d’exploitation agricole*]],GroupMember[1. Identifiant interne d’exploitation agricole*],0)),FALSE,TRUE))</f>
        <v>1</v>
      </c>
      <c r="G519" s="157">
        <f t="shared" si="17"/>
        <v>6.3563850000000004</v>
      </c>
      <c r="H519" s="157">
        <f t="shared" si="18"/>
        <v>-5.8487150000000003</v>
      </c>
      <c r="I519" s="158" t="str">
        <f t="array" ref="I519">IF(ISBLANK(C519),"",IF(C519=MAX(IF(FarmUnit[1. Identifiant interne d’exploitation agricole*]=A519,FarmUnit[3. Superficie de l’unité agricole (ha)*])),"!","-"))</f>
        <v>!</v>
      </c>
      <c r="J519" s="153" t="str">
        <f>IFERROR(CONCATENATE(VLOOKUP(A519,GM_Table,12,FALSE)," ",(VLOOKUP(A519,GM_Table,13,FALSE))),"")</f>
        <v/>
      </c>
    </row>
    <row r="520" spans="1:10" ht="13.5" customHeight="1" x14ac:dyDescent="0.25">
      <c r="A520" s="154" t="s">
        <v>2156</v>
      </c>
      <c r="B520" s="155" t="s">
        <v>2156</v>
      </c>
      <c r="C520" s="156">
        <v>1.17</v>
      </c>
      <c r="D520" s="161">
        <v>6.3550300000000002</v>
      </c>
      <c r="E520" s="161">
        <v>-5.8477030000000001</v>
      </c>
      <c r="F520" s="152" t="b">
        <f>IF(ISBLANK(FarmUnit[[#This Row],[1. Identifiant interne d’exploitation agricole*]]),"",IF(ISERROR(MATCH(FarmUnit[[#This Row],[1. Identifiant interne d’exploitation agricole*]],GroupMember[1. Identifiant interne d’exploitation agricole*],0)),FALSE,TRUE))</f>
        <v>1</v>
      </c>
      <c r="G520" s="157">
        <f t="shared" si="17"/>
        <v>6.3550300000000002</v>
      </c>
      <c r="H520" s="157">
        <f t="shared" si="18"/>
        <v>-5.8477030000000001</v>
      </c>
      <c r="I520" s="158" t="str">
        <f t="array" ref="I520">IF(ISBLANK(C520),"",IF(C520=MAX(IF(FarmUnit[1. Identifiant interne d’exploitation agricole*]=A520,FarmUnit[3. Superficie de l’unité agricole (ha)*])),"!","-"))</f>
        <v>!</v>
      </c>
      <c r="J520" s="153" t="str">
        <f>IFERROR(CONCATENATE(VLOOKUP(A520,GM_Table,12,FALSE)," ",(VLOOKUP(A520,GM_Table,13,FALSE))),"")</f>
        <v/>
      </c>
    </row>
    <row r="521" spans="1:10" ht="13.5" customHeight="1" x14ac:dyDescent="0.25">
      <c r="A521" s="154" t="s">
        <v>2159</v>
      </c>
      <c r="B521" s="155" t="s">
        <v>2360</v>
      </c>
      <c r="C521" s="156">
        <v>3.49</v>
      </c>
      <c r="D521" s="161">
        <v>6.3596029999999999</v>
      </c>
      <c r="E521" s="161">
        <v>-5.8420180000000004</v>
      </c>
      <c r="F521" s="152" t="b">
        <f>IF(ISBLANK(FarmUnit[[#This Row],[1. Identifiant interne d’exploitation agricole*]]),"",IF(ISERROR(MATCH(FarmUnit[[#This Row],[1. Identifiant interne d’exploitation agricole*]],GroupMember[1. Identifiant interne d’exploitation agricole*],0)),FALSE,TRUE))</f>
        <v>1</v>
      </c>
      <c r="G521" s="157">
        <f t="shared" si="17"/>
        <v>6.3596029999999999</v>
      </c>
      <c r="H521" s="157">
        <f t="shared" si="18"/>
        <v>-5.8420180000000004</v>
      </c>
      <c r="I521" s="158" t="str">
        <f t="array" ref="I521">IF(ISBLANK(C521),"",IF(C521=MAX(IF(FarmUnit[1. Identifiant interne d’exploitation agricole*]=A521,FarmUnit[3. Superficie de l’unité agricole (ha)*])),"!","-"))</f>
        <v>!</v>
      </c>
      <c r="J521" s="153" t="str">
        <f>IFERROR(CONCATENATE(VLOOKUP(A521,GM_Table,12,FALSE)," ",(VLOOKUP(A521,GM_Table,13,FALSE))),"")</f>
        <v/>
      </c>
    </row>
    <row r="522" spans="1:10" ht="13.5" customHeight="1" x14ac:dyDescent="0.25">
      <c r="A522" s="154" t="s">
        <v>2159</v>
      </c>
      <c r="B522" s="155" t="s">
        <v>2361</v>
      </c>
      <c r="C522" s="156">
        <v>0.87</v>
      </c>
      <c r="D522" s="161">
        <v>6.3486570000000002</v>
      </c>
      <c r="E522" s="161">
        <v>-5.8663759999999998</v>
      </c>
      <c r="F522" s="152" t="b">
        <f>IF(ISBLANK(FarmUnit[[#This Row],[1. Identifiant interne d’exploitation agricole*]]),"",IF(ISERROR(MATCH(FarmUnit[[#This Row],[1. Identifiant interne d’exploitation agricole*]],GroupMember[1. Identifiant interne d’exploitation agricole*],0)),FALSE,TRUE))</f>
        <v>1</v>
      </c>
      <c r="G522" s="157">
        <f t="shared" si="17"/>
        <v>6.3486570000000002</v>
      </c>
      <c r="H522" s="157">
        <f t="shared" si="18"/>
        <v>-5.8663759999999998</v>
      </c>
      <c r="I522" s="158" t="str">
        <f t="array" ref="I522">IF(ISBLANK(C522),"",IF(C522=MAX(IF(FarmUnit[1. Identifiant interne d’exploitation agricole*]=A522,FarmUnit[3. Superficie de l’unité agricole (ha)*])),"!","-"))</f>
        <v>-</v>
      </c>
      <c r="J522" s="153" t="str">
        <f>IFERROR(CONCATENATE(VLOOKUP(A522,GM_Table,12,FALSE)," ",(VLOOKUP(A522,GM_Table,13,FALSE))),"")</f>
        <v/>
      </c>
    </row>
    <row r="523" spans="1:10" ht="13.5" customHeight="1" x14ac:dyDescent="0.25">
      <c r="A523" s="154" t="s">
        <v>2163</v>
      </c>
      <c r="B523" s="155" t="s">
        <v>2163</v>
      </c>
      <c r="C523" s="156">
        <v>2.17</v>
      </c>
      <c r="D523" s="161">
        <v>6.3593979999999997</v>
      </c>
      <c r="E523" s="161">
        <v>-5.8392629999999999</v>
      </c>
      <c r="F523" s="152" t="b">
        <f>IF(ISBLANK(FarmUnit[[#This Row],[1. Identifiant interne d’exploitation agricole*]]),"",IF(ISERROR(MATCH(FarmUnit[[#This Row],[1. Identifiant interne d’exploitation agricole*]],GroupMember[1. Identifiant interne d’exploitation agricole*],0)),FALSE,TRUE))</f>
        <v>1</v>
      </c>
      <c r="G523" s="157">
        <f t="shared" si="17"/>
        <v>6.3593979999999997</v>
      </c>
      <c r="H523" s="157">
        <f t="shared" si="18"/>
        <v>-5.8392629999999999</v>
      </c>
      <c r="I523" s="158" t="str">
        <f t="array" ref="I523">IF(ISBLANK(C523),"",IF(C523=MAX(IF(FarmUnit[1. Identifiant interne d’exploitation agricole*]=A523,FarmUnit[3. Superficie de l’unité agricole (ha)*])),"!","-"))</f>
        <v>!</v>
      </c>
      <c r="J523" s="153" t="str">
        <f>IFERROR(CONCATENATE(VLOOKUP(A523,GM_Table,12,FALSE)," ",(VLOOKUP(A523,GM_Table,13,FALSE))),"")</f>
        <v/>
      </c>
    </row>
    <row r="524" spans="1:10" ht="13.5" customHeight="1" x14ac:dyDescent="0.25">
      <c r="A524" s="154" t="s">
        <v>2166</v>
      </c>
      <c r="B524" s="155" t="s">
        <v>2362</v>
      </c>
      <c r="C524" s="156">
        <v>1.52</v>
      </c>
      <c r="D524" s="161">
        <v>6.3600139999999996</v>
      </c>
      <c r="E524" s="161">
        <v>-5.8379149999999997</v>
      </c>
      <c r="F524" s="152" t="b">
        <f>IF(ISBLANK(FarmUnit[[#This Row],[1. Identifiant interne d’exploitation agricole*]]),"",IF(ISERROR(MATCH(FarmUnit[[#This Row],[1. Identifiant interne d’exploitation agricole*]],GroupMember[1. Identifiant interne d’exploitation agricole*],0)),FALSE,TRUE))</f>
        <v>1</v>
      </c>
      <c r="G524" s="157">
        <f t="shared" si="17"/>
        <v>6.3600139999999996</v>
      </c>
      <c r="H524" s="157">
        <f t="shared" si="18"/>
        <v>-5.8379149999999997</v>
      </c>
      <c r="I524" s="158" t="str">
        <f t="array" ref="I524">IF(ISBLANK(C524),"",IF(C524=MAX(IF(FarmUnit[1. Identifiant interne d’exploitation agricole*]=A524,FarmUnit[3. Superficie de l’unité agricole (ha)*])),"!","-"))</f>
        <v>!</v>
      </c>
      <c r="J524" s="153" t="str">
        <f>IFERROR(CONCATENATE(VLOOKUP(A524,GM_Table,12,FALSE)," ",(VLOOKUP(A524,GM_Table,13,FALSE))),"")</f>
        <v/>
      </c>
    </row>
    <row r="525" spans="1:10" ht="13.5" customHeight="1" x14ac:dyDescent="0.25">
      <c r="A525" s="154" t="s">
        <v>2166</v>
      </c>
      <c r="B525" s="155" t="s">
        <v>2363</v>
      </c>
      <c r="C525" s="156">
        <v>1.073</v>
      </c>
      <c r="D525" s="161">
        <v>6.3406450000000003</v>
      </c>
      <c r="E525" s="161">
        <v>-5.8700710000000003</v>
      </c>
      <c r="F525" s="152" t="b">
        <f>IF(ISBLANK(FarmUnit[[#This Row],[1. Identifiant interne d’exploitation agricole*]]),"",IF(ISERROR(MATCH(FarmUnit[[#This Row],[1. Identifiant interne d’exploitation agricole*]],GroupMember[1. Identifiant interne d’exploitation agricole*],0)),FALSE,TRUE))</f>
        <v>1</v>
      </c>
      <c r="G525" s="157">
        <f t="shared" si="17"/>
        <v>6.3406450000000003</v>
      </c>
      <c r="H525" s="157">
        <f t="shared" si="18"/>
        <v>-5.8700710000000003</v>
      </c>
      <c r="I525" s="158" t="str">
        <f t="array" ref="I525">IF(ISBLANK(C525),"",IF(C525=MAX(IF(FarmUnit[1. Identifiant interne d’exploitation agricole*]=A525,FarmUnit[3. Superficie de l’unité agricole (ha)*])),"!","-"))</f>
        <v>-</v>
      </c>
      <c r="J525" s="153" t="str">
        <f>IFERROR(CONCATENATE(VLOOKUP(A525,GM_Table,12,FALSE)," ",(VLOOKUP(A525,GM_Table,13,FALSE))),"")</f>
        <v/>
      </c>
    </row>
    <row r="526" spans="1:10" ht="13.5" customHeight="1" x14ac:dyDescent="0.25">
      <c r="A526" s="154" t="s">
        <v>2169</v>
      </c>
      <c r="B526" s="155" t="s">
        <v>2364</v>
      </c>
      <c r="C526" s="156">
        <v>2.78</v>
      </c>
      <c r="D526" s="161">
        <v>6.3582419999999997</v>
      </c>
      <c r="E526" s="161">
        <v>-5.8474870000000001</v>
      </c>
      <c r="F526" s="152" t="b">
        <f>IF(ISBLANK(FarmUnit[[#This Row],[1. Identifiant interne d’exploitation agricole*]]),"",IF(ISERROR(MATCH(FarmUnit[[#This Row],[1. Identifiant interne d’exploitation agricole*]],GroupMember[1. Identifiant interne d’exploitation agricole*],0)),FALSE,TRUE))</f>
        <v>1</v>
      </c>
      <c r="G526" s="157">
        <f t="shared" si="17"/>
        <v>6.3582419999999997</v>
      </c>
      <c r="H526" s="157">
        <f t="shared" si="18"/>
        <v>-5.8474870000000001</v>
      </c>
      <c r="I526" s="158" t="str">
        <f t="array" ref="I526">IF(ISBLANK(C526),"",IF(C526=MAX(IF(FarmUnit[1. Identifiant interne d’exploitation agricole*]=A526,FarmUnit[3. Superficie de l’unité agricole (ha)*])),"!","-"))</f>
        <v>!</v>
      </c>
      <c r="J526" s="153" t="str">
        <f>IFERROR(CONCATENATE(VLOOKUP(A526,GM_Table,12,FALSE)," ",(VLOOKUP(A526,GM_Table,13,FALSE))),"")</f>
        <v/>
      </c>
    </row>
    <row r="527" spans="1:10" ht="13.5" customHeight="1" x14ac:dyDescent="0.25">
      <c r="A527" s="154" t="s">
        <v>2173</v>
      </c>
      <c r="B527" s="155" t="s">
        <v>2365</v>
      </c>
      <c r="C527" s="156">
        <v>1.76</v>
      </c>
      <c r="D527" s="161">
        <v>6.3591049999999996</v>
      </c>
      <c r="E527" s="161">
        <v>-5.8473750000000004</v>
      </c>
      <c r="F527" s="152" t="b">
        <f>IF(ISBLANK(FarmUnit[[#This Row],[1. Identifiant interne d’exploitation agricole*]]),"",IF(ISERROR(MATCH(FarmUnit[[#This Row],[1. Identifiant interne d’exploitation agricole*]],GroupMember[1. Identifiant interne d’exploitation agricole*],0)),FALSE,TRUE))</f>
        <v>1</v>
      </c>
      <c r="G527" s="157">
        <f t="shared" si="17"/>
        <v>6.3591049999999996</v>
      </c>
      <c r="H527" s="157">
        <f t="shared" si="18"/>
        <v>-5.8473750000000004</v>
      </c>
      <c r="I527" s="158" t="str">
        <f t="array" ref="I527">IF(ISBLANK(C527),"",IF(C527=MAX(IF(FarmUnit[1. Identifiant interne d’exploitation agricole*]=A527,FarmUnit[3. Superficie de l’unité agricole (ha)*])),"!","-"))</f>
        <v>!</v>
      </c>
      <c r="J527" s="153" t="str">
        <f>IFERROR(CONCATENATE(VLOOKUP(A527,GM_Table,12,FALSE)," ",(VLOOKUP(A527,GM_Table,13,FALSE))),"")</f>
        <v/>
      </c>
    </row>
    <row r="528" spans="1:10" ht="13.5" customHeight="1" x14ac:dyDescent="0.25">
      <c r="A528" s="154" t="s">
        <v>2176</v>
      </c>
      <c r="B528" s="155" t="s">
        <v>2366</v>
      </c>
      <c r="C528" s="156">
        <v>1.66</v>
      </c>
      <c r="D528" s="161">
        <v>6.3592789999999999</v>
      </c>
      <c r="E528" s="161">
        <v>-5.8392540000000004</v>
      </c>
      <c r="F528" s="152" t="b">
        <f>IF(ISBLANK(FarmUnit[[#This Row],[1. Identifiant interne d’exploitation agricole*]]),"",IF(ISERROR(MATCH(FarmUnit[[#This Row],[1. Identifiant interne d’exploitation agricole*]],GroupMember[1. Identifiant interne d’exploitation agricole*],0)),FALSE,TRUE))</f>
        <v>1</v>
      </c>
      <c r="G528" s="157">
        <f t="shared" si="17"/>
        <v>6.3592789999999999</v>
      </c>
      <c r="H528" s="157">
        <f t="shared" si="18"/>
        <v>-5.8392540000000004</v>
      </c>
      <c r="I528" s="158" t="str">
        <f t="array" ref="I528">IF(ISBLANK(C528),"",IF(C528=MAX(IF(FarmUnit[1. Identifiant interne d’exploitation agricole*]=A528,FarmUnit[3. Superficie de l’unité agricole (ha)*])),"!","-"))</f>
        <v>!</v>
      </c>
      <c r="J528" s="153" t="str">
        <f>IFERROR(CONCATENATE(VLOOKUP(A528,GM_Table,12,FALSE)," ",(VLOOKUP(A528,GM_Table,13,FALSE))),"")</f>
        <v/>
      </c>
    </row>
    <row r="529" spans="1:10" ht="13.5" customHeight="1" x14ac:dyDescent="0.25">
      <c r="A529" s="154" t="s">
        <v>2179</v>
      </c>
      <c r="B529" s="155" t="s">
        <v>2367</v>
      </c>
      <c r="C529" s="156">
        <v>1.42</v>
      </c>
      <c r="D529" s="161">
        <v>6.3591230000000003</v>
      </c>
      <c r="E529" s="161">
        <v>-5.83622</v>
      </c>
      <c r="F529" s="152" t="b">
        <f>IF(ISBLANK(FarmUnit[[#This Row],[1. Identifiant interne d’exploitation agricole*]]),"",IF(ISERROR(MATCH(FarmUnit[[#This Row],[1. Identifiant interne d’exploitation agricole*]],GroupMember[1. Identifiant interne d’exploitation agricole*],0)),FALSE,TRUE))</f>
        <v>1</v>
      </c>
      <c r="G529" s="157">
        <f t="shared" si="17"/>
        <v>6.3591230000000003</v>
      </c>
      <c r="H529" s="157">
        <f t="shared" si="18"/>
        <v>-5.83622</v>
      </c>
      <c r="I529" s="158" t="str">
        <f t="array" ref="I529">IF(ISBLANK(C529),"",IF(C529=MAX(IF(FarmUnit[1. Identifiant interne d’exploitation agricole*]=A529,FarmUnit[3. Superficie de l’unité agricole (ha)*])),"!","-"))</f>
        <v>!</v>
      </c>
      <c r="J529" s="153" t="str">
        <f>IFERROR(CONCATENATE(VLOOKUP(A529,GM_Table,12,FALSE)," ",(VLOOKUP(A529,GM_Table,13,FALSE))),"")</f>
        <v/>
      </c>
    </row>
    <row r="530" spans="1:10" ht="13.5" customHeight="1" x14ac:dyDescent="0.25">
      <c r="A530" s="154" t="s">
        <v>2183</v>
      </c>
      <c r="B530" s="155" t="s">
        <v>2368</v>
      </c>
      <c r="C530" s="156">
        <v>4.46</v>
      </c>
      <c r="D530" s="161">
        <v>6.3668170000000002</v>
      </c>
      <c r="E530" s="161">
        <v>-5.8436370000000002</v>
      </c>
      <c r="F530" s="152" t="b">
        <f>IF(ISBLANK(FarmUnit[[#This Row],[1. Identifiant interne d’exploitation agricole*]]),"",IF(ISERROR(MATCH(FarmUnit[[#This Row],[1. Identifiant interne d’exploitation agricole*]],GroupMember[1. Identifiant interne d’exploitation agricole*],0)),FALSE,TRUE))</f>
        <v>1</v>
      </c>
      <c r="G530" s="157">
        <f t="shared" si="17"/>
        <v>6.3668170000000002</v>
      </c>
      <c r="H530" s="157">
        <f t="shared" si="18"/>
        <v>-5.8436370000000002</v>
      </c>
      <c r="I530" s="158" t="str">
        <f t="array" ref="I530">IF(ISBLANK(C530),"",IF(C530=MAX(IF(FarmUnit[1. Identifiant interne d’exploitation agricole*]=A530,FarmUnit[3. Superficie de l’unité agricole (ha)*])),"!","-"))</f>
        <v>!</v>
      </c>
      <c r="J530" s="153" t="str">
        <f>IFERROR(CONCATENATE(VLOOKUP(A530,GM_Table,12,FALSE)," ",(VLOOKUP(A530,GM_Table,13,FALSE))),"")</f>
        <v/>
      </c>
    </row>
    <row r="531" spans="1:10" ht="13.5" customHeight="1" x14ac:dyDescent="0.25">
      <c r="A531" s="154" t="s">
        <v>2188</v>
      </c>
      <c r="B531" s="155" t="s">
        <v>2369</v>
      </c>
      <c r="C531" s="156">
        <v>2.74</v>
      </c>
      <c r="D531" s="161">
        <v>6.3686379999999998</v>
      </c>
      <c r="E531" s="161">
        <v>-5.8449540000000004</v>
      </c>
      <c r="F531" s="152" t="b">
        <f>IF(ISBLANK(FarmUnit[[#This Row],[1. Identifiant interne d’exploitation agricole*]]),"",IF(ISERROR(MATCH(FarmUnit[[#This Row],[1. Identifiant interne d’exploitation agricole*]],GroupMember[1. Identifiant interne d’exploitation agricole*],0)),FALSE,TRUE))</f>
        <v>1</v>
      </c>
      <c r="G531" s="157">
        <f t="shared" si="17"/>
        <v>6.3686379999999998</v>
      </c>
      <c r="H531" s="157">
        <f t="shared" si="18"/>
        <v>-5.8449540000000004</v>
      </c>
      <c r="I531" s="158" t="str">
        <f t="array" ref="I531">IF(ISBLANK(C531),"",IF(C531=MAX(IF(FarmUnit[1. Identifiant interne d’exploitation agricole*]=A531,FarmUnit[3. Superficie de l’unité agricole (ha)*])),"!","-"))</f>
        <v>!</v>
      </c>
      <c r="J531" s="153" t="str">
        <f>IFERROR(CONCATENATE(VLOOKUP(A531,GM_Table,12,FALSE)," ",(VLOOKUP(A531,GM_Table,13,FALSE))),"")</f>
        <v/>
      </c>
    </row>
    <row r="532" spans="1:10" ht="13.5" customHeight="1" x14ac:dyDescent="0.25">
      <c r="A532" s="154" t="s">
        <v>2192</v>
      </c>
      <c r="B532" s="155" t="s">
        <v>2370</v>
      </c>
      <c r="C532" s="156">
        <v>3.28</v>
      </c>
      <c r="D532" s="161">
        <v>6.3655799999999996</v>
      </c>
      <c r="E532" s="161">
        <v>-5.8460960000000002</v>
      </c>
      <c r="F532" s="152" t="b">
        <f>IF(ISBLANK(FarmUnit[[#This Row],[1. Identifiant interne d’exploitation agricole*]]),"",IF(ISERROR(MATCH(FarmUnit[[#This Row],[1. Identifiant interne d’exploitation agricole*]],GroupMember[1. Identifiant interne d’exploitation agricole*],0)),FALSE,TRUE))</f>
        <v>1</v>
      </c>
      <c r="G532" s="157">
        <f t="shared" si="17"/>
        <v>6.3655799999999996</v>
      </c>
      <c r="H532" s="157">
        <f t="shared" si="18"/>
        <v>-5.8460960000000002</v>
      </c>
      <c r="I532" s="158" t="str">
        <f t="array" ref="I532">IF(ISBLANK(C532),"",IF(C532=MAX(IF(FarmUnit[1. Identifiant interne d’exploitation agricole*]=A532,FarmUnit[3. Superficie de l’unité agricole (ha)*])),"!","-"))</f>
        <v>!</v>
      </c>
      <c r="J532" s="153" t="str">
        <f>IFERROR(CONCATENATE(VLOOKUP(A532,GM_Table,12,FALSE)," ",(VLOOKUP(A532,GM_Table,13,FALSE))),"")</f>
        <v/>
      </c>
    </row>
    <row r="533" spans="1:10" ht="13.5" customHeight="1" x14ac:dyDescent="0.25">
      <c r="A533" s="154" t="s">
        <v>2196</v>
      </c>
      <c r="B533" s="155" t="s">
        <v>2371</v>
      </c>
      <c r="C533" s="156">
        <v>1.6</v>
      </c>
      <c r="D533" s="161">
        <v>6.3311520000000003</v>
      </c>
      <c r="E533" s="161">
        <v>-5.879753</v>
      </c>
      <c r="F533" s="152" t="b">
        <f>IF(ISBLANK(FarmUnit[[#This Row],[1. Identifiant interne d’exploitation agricole*]]),"",IF(ISERROR(MATCH(FarmUnit[[#This Row],[1. Identifiant interne d’exploitation agricole*]],GroupMember[1. Identifiant interne d’exploitation agricole*],0)),FALSE,TRUE))</f>
        <v>1</v>
      </c>
      <c r="G533" s="157">
        <f t="shared" si="17"/>
        <v>6.3311520000000003</v>
      </c>
      <c r="H533" s="157">
        <f t="shared" si="18"/>
        <v>-5.879753</v>
      </c>
      <c r="I533" s="158" t="str">
        <f t="array" ref="I533">IF(ISBLANK(C533),"",IF(C533=MAX(IF(FarmUnit[1. Identifiant interne d’exploitation agricole*]=A533,FarmUnit[3. Superficie de l’unité agricole (ha)*])),"!","-"))</f>
        <v>!</v>
      </c>
      <c r="J533" s="153" t="str">
        <f>IFERROR(CONCATENATE(VLOOKUP(A533,GM_Table,12,FALSE)," ",(VLOOKUP(A533,GM_Table,13,FALSE))),"")</f>
        <v/>
      </c>
    </row>
    <row r="534" spans="1:10" ht="13.5" customHeight="1" x14ac:dyDescent="0.25">
      <c r="A534" s="154" t="s">
        <v>2200</v>
      </c>
      <c r="B534" s="155" t="s">
        <v>2372</v>
      </c>
      <c r="C534" s="156">
        <v>1.34</v>
      </c>
      <c r="D534" s="161">
        <v>6.3902429999999999</v>
      </c>
      <c r="E534" s="161">
        <v>-5.8719869999999998</v>
      </c>
      <c r="F534" s="152" t="b">
        <f>IF(ISBLANK(FarmUnit[[#This Row],[1. Identifiant interne d’exploitation agricole*]]),"",IF(ISERROR(MATCH(FarmUnit[[#This Row],[1. Identifiant interne d’exploitation agricole*]],GroupMember[1. Identifiant interne d’exploitation agricole*],0)),FALSE,TRUE))</f>
        <v>1</v>
      </c>
      <c r="G534" s="157">
        <f t="shared" si="17"/>
        <v>6.3902429999999999</v>
      </c>
      <c r="H534" s="157">
        <f t="shared" si="18"/>
        <v>-5.8719869999999998</v>
      </c>
      <c r="I534" s="158" t="str">
        <f t="array" ref="I534">IF(ISBLANK(C534),"",IF(C534=MAX(IF(FarmUnit[1. Identifiant interne d’exploitation agricole*]=A534,FarmUnit[3. Superficie de l’unité agricole (ha)*])),"!","-"))</f>
        <v>!</v>
      </c>
      <c r="J534" s="153" t="str">
        <f>IFERROR(CONCATENATE(VLOOKUP(A534,GM_Table,12,FALSE)," ",(VLOOKUP(A534,GM_Table,13,FALSE))),"")</f>
        <v/>
      </c>
    </row>
    <row r="535" spans="1:10" ht="13.5" customHeight="1" x14ac:dyDescent="0.25">
      <c r="A535" s="154" t="s">
        <v>2204</v>
      </c>
      <c r="B535" s="155" t="s">
        <v>2373</v>
      </c>
      <c r="C535" s="156">
        <v>1.3</v>
      </c>
      <c r="D535" s="161">
        <v>6.3465189999999998</v>
      </c>
      <c r="E535" s="161">
        <v>-5.8786750000000003</v>
      </c>
      <c r="F535" s="152" t="b">
        <f>IF(ISBLANK(FarmUnit[[#This Row],[1. Identifiant interne d’exploitation agricole*]]),"",IF(ISERROR(MATCH(FarmUnit[[#This Row],[1. Identifiant interne d’exploitation agricole*]],GroupMember[1. Identifiant interne d’exploitation agricole*],0)),FALSE,TRUE))</f>
        <v>1</v>
      </c>
      <c r="G535" s="157">
        <f t="shared" si="17"/>
        <v>6.3465189999999998</v>
      </c>
      <c r="H535" s="157">
        <f t="shared" si="18"/>
        <v>-5.8786750000000003</v>
      </c>
      <c r="I535" s="158" t="str">
        <f t="array" ref="I535">IF(ISBLANK(C535),"",IF(C535=MAX(IF(FarmUnit[1. Identifiant interne d’exploitation agricole*]=A535,FarmUnit[3. Superficie de l’unité agricole (ha)*])),"!","-"))</f>
        <v>!</v>
      </c>
      <c r="J535" s="153" t="str">
        <f>IFERROR(CONCATENATE(VLOOKUP(A535,GM_Table,12,FALSE)," ",(VLOOKUP(A535,GM_Table,13,FALSE))),"")</f>
        <v/>
      </c>
    </row>
    <row r="536" spans="1:10" ht="13.5" customHeight="1" x14ac:dyDescent="0.25">
      <c r="A536" s="154" t="s">
        <v>2209</v>
      </c>
      <c r="B536" s="155" t="s">
        <v>2374</v>
      </c>
      <c r="C536" s="156">
        <v>1.1922999999999999</v>
      </c>
      <c r="D536" s="161">
        <v>7.6014359999999996</v>
      </c>
      <c r="E536" s="161">
        <v>-6.3171030000000004</v>
      </c>
      <c r="F536" s="152" t="b">
        <f>IF(ISBLANK(FarmUnit[[#This Row],[1. Identifiant interne d’exploitation agricole*]]),"",IF(ISERROR(MATCH(FarmUnit[[#This Row],[1. Identifiant interne d’exploitation agricole*]],GroupMember[1. Identifiant interne d’exploitation agricole*],0)),FALSE,TRUE))</f>
        <v>1</v>
      </c>
      <c r="G536" s="157">
        <f t="shared" si="17"/>
        <v>7.6014359999999996</v>
      </c>
      <c r="H536" s="157">
        <f t="shared" si="18"/>
        <v>-6.3171030000000004</v>
      </c>
      <c r="I536" s="158" t="str">
        <f t="array" ref="I536">IF(ISBLANK(C536),"",IF(C536=MAX(IF(FarmUnit[1. Identifiant interne d’exploitation agricole*]=A536,FarmUnit[3. Superficie de l’unité agricole (ha)*])),"!","-"))</f>
        <v>!</v>
      </c>
      <c r="J536" s="153" t="str">
        <f>IFERROR(CONCATENATE(VLOOKUP(A536,GM_Table,12,FALSE)," ",(VLOOKUP(A536,GM_Table,13,FALSE))),"")</f>
        <v/>
      </c>
    </row>
  </sheetData>
  <protectedRanges>
    <protectedRange algorithmName="SHA-512" hashValue="RS81NFiMR1QsRpz2rzEn4gqVf2ABO2eVoQOiH3t6WiBj63ekAOrY6QDJ72EVm5su8oqQ/ykNrHTnv7G2cuGd9g==" saltValue="uaJ84xAAjRl5R2j/Q/L0bg==" spinCount="100000" sqref="G1:J1 G3:J50" name="DataValFU"/>
    <protectedRange algorithmName="SHA-512" hashValue="RS81NFiMR1QsRpz2rzEn4gqVf2ABO2eVoQOiH3t6WiBj63ekAOrY6QDJ72EVm5su8oqQ/ykNrHTnv7G2cuGd9g==" saltValue="uaJ84xAAjRl5R2j/Q/L0bg==" spinCount="100000" sqref="G2:J2" name="DataValFU_1"/>
  </protectedRanges>
  <mergeCells count="2">
    <mergeCell ref="A1:E1"/>
    <mergeCell ref="G1:J1"/>
  </mergeCells>
  <phoneticPr fontId="17" type="noConversion"/>
  <conditionalFormatting sqref="I3:I536">
    <cfRule type="cellIs" dxfId="29" priority="32" operator="equal">
      <formula>"!"</formula>
    </cfRule>
  </conditionalFormatting>
  <conditionalFormatting sqref="H3:H536">
    <cfRule type="cellIs" dxfId="28" priority="19" operator="lessThan">
      <formula>-180</formula>
    </cfRule>
    <cfRule type="cellIs" dxfId="27" priority="29" operator="greaterThan">
      <formula>180</formula>
    </cfRule>
    <cfRule type="cellIs" dxfId="26" priority="30" operator="between">
      <formula>-180</formula>
      <formula>180</formula>
    </cfRule>
    <cfRule type="cellIs" dxfId="25" priority="31" operator="equal">
      <formula>0</formula>
    </cfRule>
  </conditionalFormatting>
  <conditionalFormatting sqref="G3:G536">
    <cfRule type="cellIs" dxfId="24" priority="5" operator="between">
      <formula>-30</formula>
      <formula>30</formula>
    </cfRule>
    <cfRule type="cellIs" dxfId="23" priority="16" operator="lessThan">
      <formula>-90</formula>
    </cfRule>
    <cfRule type="cellIs" dxfId="22" priority="18" operator="greaterThan">
      <formula>90</formula>
    </cfRule>
    <cfRule type="cellIs" dxfId="21" priority="33" operator="lessThan">
      <formula>-30</formula>
    </cfRule>
    <cfRule type="cellIs" dxfId="20" priority="68" operator="greaterThan">
      <formula>30</formula>
    </cfRule>
  </conditionalFormatting>
  <conditionalFormatting sqref="F3:F536">
    <cfRule type="containsText" dxfId="19" priority="4" operator="containsText" text="FALSE">
      <formula>NOT(ISERROR(SEARCH("FALSE",F3)))</formula>
    </cfRule>
  </conditionalFormatting>
  <conditionalFormatting sqref="D1:D1048576">
    <cfRule type="duplicateValues" dxfId="18" priority="3"/>
  </conditionalFormatting>
  <conditionalFormatting sqref="E1:E1048576">
    <cfRule type="duplicateValues" dxfId="17" priority="1"/>
    <cfRule type="duplicateValues" dxfId="16" priority="2"/>
  </conditionalFormatting>
  <dataValidations count="9">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E2"/>
    <dataValidation allowBlank="1" showInputMessage="1" showErrorMessage="1" promptTitle="-90 to 90" prompt="If the cell is red, it is incorrect, please correct the data._x000a__x000a_Check that you are using the correct decimal ( , or . )_x000a_If the cell shows too many decimal &quot;0&quot;, please make sure to have more precise data._x000a_" sqref="G2"/>
    <dataValidation allowBlank="1" showInputMessage="1" showErrorMessage="1" promptTitle="-180 to 180" prompt="If the cell is red, please correct the data._x000a_Please make sure you are using the right decimal  ( , or . )_x000a_If you see too many decimal &quot;0&quot;, please input more precise data." sqref="H2"/>
    <dataValidation allowBlank="1" showInputMessage="1" showErrorMessage="1" promptTitle="! = largest farm unit" prompt="If a farm has multiple farm units, the geolocation shall be provided for the largest farm unit with the certified crop. (Farm requirement 1.2.12)_x000a__x000a_! indicates the largest farm unit for the same group member ID. It may not contain certified crop._x000a_? other" sqref="I2"/>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2"/>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C2"/>
    <dataValidation allowBlank="1" showInputMessage="1" showErrorMessage="1" promptTitle="Mandatory value" prompt="Please indicate here the farm unit ID that you use in your internal management system, e.g. when collecting geolocation data." sqref="B2"/>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D2"/>
    <dataValidation errorStyle="information" allowBlank="1" showInputMessage="1" showErrorMessage="1" sqref="G3:I536"/>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104"/>
  <sheetViews>
    <sheetView showGridLines="0" topLeftCell="A18" zoomScale="80" zoomScaleNormal="80" workbookViewId="0">
      <selection activeCell="C8" sqref="C8"/>
    </sheetView>
  </sheetViews>
  <sheetFormatPr baseColWidth="10" defaultColWidth="8.7109375" defaultRowHeight="16.5" x14ac:dyDescent="0.3"/>
  <cols>
    <col min="1" max="1" width="43.42578125" style="23" customWidth="1"/>
    <col min="2" max="2" width="45.7109375" style="23" customWidth="1"/>
    <col min="3" max="3" width="25" style="54" customWidth="1"/>
    <col min="4" max="4" width="41.28515625" style="23" customWidth="1"/>
    <col min="5" max="5" width="41.28515625" style="49" customWidth="1"/>
    <col min="6" max="6" width="20" style="23" customWidth="1"/>
    <col min="7" max="7" width="17" style="23" customWidth="1"/>
    <col min="8" max="18" width="50.7109375" style="23" bestFit="1" customWidth="1"/>
    <col min="19" max="19" width="36.28515625" style="23" bestFit="1" customWidth="1"/>
    <col min="20" max="20" width="55.28515625" style="23" bestFit="1" customWidth="1"/>
    <col min="21" max="28" width="69.5703125" style="23" bestFit="1" customWidth="1"/>
    <col min="29" max="29" width="32" style="23" bestFit="1" customWidth="1"/>
    <col min="30" max="30" width="74.28515625" style="23" bestFit="1" customWidth="1"/>
    <col min="31" max="16384" width="8.7109375" style="23"/>
  </cols>
  <sheetData>
    <row r="1" spans="1:6" s="11" customFormat="1" x14ac:dyDescent="0.3">
      <c r="C1" s="50"/>
      <c r="E1" s="45"/>
    </row>
    <row r="2" spans="1:6" s="80" customFormat="1" ht="21.75" thickBot="1" x14ac:dyDescent="0.4">
      <c r="A2" s="79" t="s">
        <v>5</v>
      </c>
      <c r="C2" s="81"/>
      <c r="E2" s="82"/>
    </row>
    <row r="3" spans="1:6" s="80" customFormat="1" ht="20.25" thickTop="1" x14ac:dyDescent="0.25">
      <c r="A3" s="80" t="s">
        <v>6</v>
      </c>
      <c r="C3" s="81"/>
      <c r="E3" s="82"/>
    </row>
    <row r="4" spans="1:6" s="80" customFormat="1" ht="46.15" customHeight="1" x14ac:dyDescent="0.25">
      <c r="A4" s="247" t="s">
        <v>7</v>
      </c>
      <c r="B4" s="247"/>
      <c r="C4" s="247"/>
      <c r="D4" s="247"/>
      <c r="E4" s="247"/>
    </row>
    <row r="5" spans="1:6" s="11" customFormat="1" x14ac:dyDescent="0.3">
      <c r="C5" s="50"/>
      <c r="E5" s="45"/>
    </row>
    <row r="6" spans="1:6" s="11" customFormat="1" ht="18.75" x14ac:dyDescent="0.3">
      <c r="A6" s="15" t="s">
        <v>8</v>
      </c>
      <c r="C6" s="50"/>
      <c r="E6" s="45"/>
    </row>
    <row r="7" spans="1:6" s="11" customFormat="1" ht="30" x14ac:dyDescent="0.3">
      <c r="A7" s="17" t="s">
        <v>190</v>
      </c>
      <c r="B7" s="17" t="s">
        <v>191</v>
      </c>
      <c r="C7" s="51" t="s">
        <v>192</v>
      </c>
      <c r="D7" s="17" t="s">
        <v>193</v>
      </c>
      <c r="E7" s="46" t="s">
        <v>194</v>
      </c>
      <c r="F7" s="17" t="s">
        <v>195</v>
      </c>
    </row>
    <row r="8" spans="1:6" s="73" customFormat="1" ht="69" x14ac:dyDescent="0.3">
      <c r="A8" s="83" t="s">
        <v>196</v>
      </c>
      <c r="B8" s="84" t="s">
        <v>197</v>
      </c>
      <c r="C8" s="85">
        <f t="array" ref="C8">SUMPRODUCT((GroupMember[1. Identifiant interne d’exploitation agricole*]&lt;&gt;"")/COUNTIF(GroupMember[1. Identifiant interne d’exploitation agricole*],GroupMember[1. Identifiant interne d’exploitation agricole*]&amp;""))</f>
        <v>451</v>
      </c>
      <c r="D8" s="86" t="s">
        <v>232</v>
      </c>
      <c r="E8" s="87"/>
      <c r="F8" s="88"/>
    </row>
    <row r="9" spans="1:6" s="73" customFormat="1" ht="51.75" x14ac:dyDescent="0.3">
      <c r="A9" s="83"/>
      <c r="B9" s="84" t="s">
        <v>198</v>
      </c>
      <c r="C9" s="89"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86" t="s">
        <v>233</v>
      </c>
      <c r="E9" s="90"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91" t="str">
        <f t="array" aca="1" ref="F9" ca="1">IF(E9=Translations!$B$9,HYPERLINK("#"&amp;CELL("address"),Translations!B8),HYPERLINK("#'1. Group member'!"&amp;E9,Translations!$B$10))</f>
        <v>Non applicable.</v>
      </c>
    </row>
    <row r="10" spans="1:6" s="73" customFormat="1" ht="189.75" x14ac:dyDescent="0.3">
      <c r="A10" s="83" t="s">
        <v>101</v>
      </c>
      <c r="B10" s="86" t="s">
        <v>199</v>
      </c>
      <c r="C10" s="90" t="b">
        <f t="array" ref="C10">AND(ISBLANK(GroupMember[1. Identifiant interne d’exploitation agricole*])=ISBLANK(GroupMember[2. Identifiant national d’exploitation agricole**]))</f>
        <v>1</v>
      </c>
      <c r="D10" s="86" t="s">
        <v>234</v>
      </c>
      <c r="E10" s="90"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Il n’y a aucune cellule vide.</v>
      </c>
      <c r="F10" s="91" t="str">
        <f t="array" aca="1" ref="F10" ca="1">IF(E10=Translations!$B$12,HYPERLINK("#"&amp;CELL("address"),Translations!$B$8),HYPERLINK("#'1. Group member'!"&amp;E10,Translations!$B$11))</f>
        <v>Non applicable.</v>
      </c>
    </row>
    <row r="11" spans="1:6" s="73" customFormat="1" ht="103.5" x14ac:dyDescent="0.3">
      <c r="A11" s="83" t="s">
        <v>102</v>
      </c>
      <c r="B11" s="86" t="s">
        <v>200</v>
      </c>
      <c r="C11" s="90" t="b">
        <f t="array" ref="C11">AND(ISBLANK(GroupMember[1. Identifiant interne d’exploitation agricole*])=ISBLANK(GroupMember[3. Identifiant interne d’exploitation agricole*]))</f>
        <v>1</v>
      </c>
      <c r="D11" s="86" t="s">
        <v>234</v>
      </c>
      <c r="E11" s="90"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91" t="str">
        <f t="array" aca="1" ref="F11" ca="1">IF(E11=Translations!$B$12,HYPERLINK("#"&amp;CELL("address"),Translations!$B$8),HYPERLINK("#'1. Group member'!"&amp;E11,Translations!$B$11))</f>
        <v>Non applicable.</v>
      </c>
    </row>
    <row r="12" spans="1:6" s="73" customFormat="1" ht="51.75" x14ac:dyDescent="0.3">
      <c r="A12" s="83"/>
      <c r="B12" s="86" t="s">
        <v>201</v>
      </c>
      <c r="C12" s="89"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86" t="s">
        <v>233</v>
      </c>
      <c r="E12" s="90"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91" t="str">
        <f t="array" aca="1" ref="F12" ca="1">IF(E12=Translations!$B$9,HYPERLINK("#"&amp;CELL("address"),Translations!$B$8),HYPERLINK("#'1. Group member'!"&amp;E12,Translations!$B$10))</f>
        <v>Non applicable.</v>
      </c>
    </row>
    <row r="13" spans="1:6" s="73" customFormat="1" ht="86.25" x14ac:dyDescent="0.3">
      <c r="A13" s="83" t="s">
        <v>4</v>
      </c>
      <c r="B13" s="86" t="s">
        <v>202</v>
      </c>
      <c r="C13" s="90" t="b">
        <f t="array" ref="C13">AND(ISBLANK(GroupMember[1. Identifiant interne d’exploitation agricole*])=ISBLANK(GroupMember[4. Village*]))</f>
        <v>1</v>
      </c>
      <c r="D13" s="86" t="s">
        <v>234</v>
      </c>
      <c r="E13" s="90" t="str">
        <f t="array" ref="E13">IF(ISNA(MATCH(FALSE,(ISBLANK(GroupMember[1. Identifiant interne d’exploitation agricole*])=ISBLANK(GroupMember[4. Village*])),0)),Translations!$B$12, "D"&amp;MATCH(FALSE,(ISBLANK(GroupMember[1. Identifiant interne d’exploitation agricole*])=ISBLANK(GroupMember[4. Village*])),0)+2)</f>
        <v>Il n’y a aucune cellule vide.</v>
      </c>
      <c r="F13" s="91" t="str">
        <f t="array" aca="1" ref="F13" ca="1">IF(E13=Translations!$B$12,HYPERLINK("#"&amp;CELL("address"),Translations!$B$8),HYPERLINK("#'1. Group member'!"&amp;E13,Translations!$B$11))</f>
        <v>Non applicable.</v>
      </c>
    </row>
    <row r="14" spans="1:6" s="73" customFormat="1" ht="34.5" x14ac:dyDescent="0.3">
      <c r="A14" s="83" t="s">
        <v>103</v>
      </c>
      <c r="B14" s="86" t="s">
        <v>203</v>
      </c>
      <c r="C14" s="87"/>
      <c r="D14" s="92"/>
      <c r="E14" s="93"/>
      <c r="F14" s="88"/>
    </row>
    <row r="15" spans="1:6" s="73" customFormat="1" ht="86.25" x14ac:dyDescent="0.3">
      <c r="A15" s="83" t="s">
        <v>104</v>
      </c>
      <c r="B15" s="86" t="s">
        <v>204</v>
      </c>
      <c r="C15" s="90" t="b">
        <f t="array" ref="C15">AND(ISBLANK(GroupMember[1. Identifiant interne d’exploitation agricole*])=ISBLANK(GroupMember[6. District/État/Province*]))</f>
        <v>1</v>
      </c>
      <c r="D15" s="86" t="s">
        <v>234</v>
      </c>
      <c r="E15" s="90"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91" t="str">
        <f t="array" aca="1" ref="F15" ca="1">IF(E15=Translations!$B$12,HYPERLINK("#"&amp;CELL("address"),Translations!$B$8),HYPERLINK("#'1. Group member'!"&amp;E15,Translations!$B$11))</f>
        <v>Non applicable.</v>
      </c>
    </row>
    <row r="16" spans="1:6" s="73" customFormat="1" ht="34.5" x14ac:dyDescent="0.3">
      <c r="A16" s="83" t="s">
        <v>105</v>
      </c>
      <c r="B16" s="86" t="s">
        <v>203</v>
      </c>
      <c r="C16" s="94"/>
      <c r="D16" s="92"/>
      <c r="E16" s="93"/>
      <c r="F16" s="88"/>
    </row>
    <row r="17" spans="1:6" s="73" customFormat="1" ht="86.25" x14ac:dyDescent="0.3">
      <c r="A17" s="83" t="s">
        <v>106</v>
      </c>
      <c r="B17" s="86" t="s">
        <v>205</v>
      </c>
      <c r="C17" s="90" t="b">
        <f t="array" ref="C17">AND(ISBLANK(GroupMember[1. Identifiant interne d’exploitation agricole*])=ISBLANK(GroupMember[8. Superficie totale de l’exploitation agricole (ha)*]))</f>
        <v>1</v>
      </c>
      <c r="D17" s="86" t="s">
        <v>234</v>
      </c>
      <c r="E17" s="90"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91" t="str">
        <f t="array" aca="1" ref="F17" ca="1">IF(E17=Translations!$B$12,HYPERLINK("#"&amp;CELL("address"),Translations!$B$8),HYPERLINK("#'1. Group member'!"&amp;E17,Translations!$B$11))</f>
        <v>Non applicable.</v>
      </c>
    </row>
    <row r="18" spans="1:6" s="73" customFormat="1" ht="34.5" x14ac:dyDescent="0.3">
      <c r="A18" s="83"/>
      <c r="B18" s="86" t="s">
        <v>206</v>
      </c>
      <c r="C18" s="90" t="b">
        <f t="array" ref="C18">AND(ISNUMBER(GroupMember[8. Superficie totale de l’exploitation agricole (ha)*])+ISBLANK(GroupMember[8. Superficie totale de l’exploitation agricole (ha)*]))</f>
        <v>1</v>
      </c>
      <c r="D18" s="86" t="s">
        <v>235</v>
      </c>
      <c r="E18" s="90"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91" t="str">
        <f t="array" aca="1" ref="F18" ca="1">IF(E18=Translations!$B$13,HYPERLINK("#"&amp;CELL("address"),Translations!$B$8),HYPERLINK("#'1. Group member'!"&amp;E18,Translations!$B$14))</f>
        <v>Non applicable.</v>
      </c>
    </row>
    <row r="19" spans="1:6" s="73" customFormat="1" ht="86.25" x14ac:dyDescent="0.3">
      <c r="A19" s="83" t="s">
        <v>107</v>
      </c>
      <c r="B19" s="86" t="s">
        <v>207</v>
      </c>
      <c r="C19" s="90" t="b">
        <f t="array" ref="C19">AND(ISBLANK(GroupMember[1. Identifiant interne d’exploitation agricole*])=ISBLANK(GroupMember[9. Type d’exploitation agricole*]))</f>
        <v>1</v>
      </c>
      <c r="D19" s="86" t="s">
        <v>234</v>
      </c>
      <c r="E19" s="90"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91" t="str">
        <f t="array" aca="1" ref="F19" ca="1">IF(E19=Translations!$B$12,HYPERLINK("#"&amp;CELL("address"),Translations!$B$8),HYPERLINK("#'1. Group member'!"&amp;E19,Translations!$B$11))</f>
        <v>Non applicable.</v>
      </c>
    </row>
    <row r="20" spans="1:6" s="73" customFormat="1" ht="69" x14ac:dyDescent="0.3">
      <c r="A20" s="83"/>
      <c r="B20" s="86" t="s">
        <v>208</v>
      </c>
      <c r="C20" s="90" t="b">
        <f t="array" ref="C20">AND(ISNUMBER(SEARCH("Small farm",GroupMember[9. Type d’exploitation agricole*]))+ISNUMBER(SEARCH("Large farm",GroupMember[9. Type d’exploitation agricole*]))+ISBLANK(GroupMember[9. Type d’exploitation agricole*]))</f>
        <v>1</v>
      </c>
      <c r="D20" s="86" t="s">
        <v>236</v>
      </c>
      <c r="E20" s="90"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Toutes les cellules sont soit « Petite exploitation agricole » soit « Grande exploitation agricole ».</v>
      </c>
      <c r="F20" s="91" t="str">
        <f t="array" aca="1" ref="F20" ca="1">IF(E20=Translations!$B$15,HYPERLINK("#"&amp;CELL("address"),Translations!$B$8),HYPERLINK("#'1. Group member'!"&amp;E20,Translations!$B$14))</f>
        <v>Non applicable.</v>
      </c>
    </row>
    <row r="21" spans="1:6" s="73" customFormat="1" ht="86.25" x14ac:dyDescent="0.3">
      <c r="A21" s="83" t="s">
        <v>108</v>
      </c>
      <c r="B21" s="86" t="s">
        <v>209</v>
      </c>
      <c r="C21" s="90" t="b">
        <f t="array" ref="C21">AND(ISBLANK(GroupMember[1. Identifiant interne d’exploitation agricole*])=ISBLANK(GroupMember[10. Nombre d’unités agricoles*]))</f>
        <v>1</v>
      </c>
      <c r="D21" s="86" t="s">
        <v>234</v>
      </c>
      <c r="E21" s="90"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91" t="str">
        <f t="array" aca="1" ref="F21" ca="1">IF(E21=Translations!$B$12,HYPERLINK("#"&amp;CELL("address"),Translations!$B$8),HYPERLINK("#'1. Group member'!"&amp;E21,Translations!$B$11))</f>
        <v>Non applicable.</v>
      </c>
    </row>
    <row r="22" spans="1:6" s="73" customFormat="1" ht="34.5" x14ac:dyDescent="0.3">
      <c r="A22" s="83"/>
      <c r="B22" s="86" t="s">
        <v>206</v>
      </c>
      <c r="C22" s="90" t="b">
        <f t="array" ref="C22">AND(ISNUMBER(GroupMember[10. Nombre d’unités agricoles*])+ISBLANK(GroupMember[10. Nombre d’unités agricoles*]))</f>
        <v>1</v>
      </c>
      <c r="D22" s="86" t="s">
        <v>235</v>
      </c>
      <c r="E22" s="90"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91" t="str">
        <f t="array" aca="1" ref="F22" ca="1">IF(E22=Translations!$B$13,HYPERLINK("#"&amp;CELL("address"),Translations!$B$8),HYPERLINK("#'1. Group member'!"&amp;E22,Translations!$B$14))</f>
        <v>Non applicable.</v>
      </c>
    </row>
    <row r="23" spans="1:6" s="73" customFormat="1" ht="86.25" x14ac:dyDescent="0.3">
      <c r="A23" s="83" t="s">
        <v>109</v>
      </c>
      <c r="B23" s="86" t="s">
        <v>210</v>
      </c>
      <c r="C23" s="90" t="b">
        <f t="array" ref="C23">AND(ISBLANK(GroupMember[1. Identifiant interne d’exploitation agricole*])=ISBLANK(GroupMember[11. Première année de certification RA*]))</f>
        <v>1</v>
      </c>
      <c r="D23" s="86" t="s">
        <v>234</v>
      </c>
      <c r="E23" s="90"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91" t="str">
        <f t="array" aca="1" ref="F23" ca="1">IF(E23=Translations!$B$12,HYPERLINK("#"&amp;CELL("address"),Translations!$B$8),HYPERLINK("#'1. Group member'!"&amp;E23,Translations!$B$11))</f>
        <v>Non applicable.</v>
      </c>
    </row>
    <row r="24" spans="1:6" s="73" customFormat="1" ht="34.5" x14ac:dyDescent="0.3">
      <c r="A24" s="83"/>
      <c r="B24" s="86" t="s">
        <v>211</v>
      </c>
      <c r="C24" s="90" t="b">
        <f t="array" ref="C24">AND((GroupMember[11. Première année de certification RA*]&gt;2020)+ISBLANK(GroupMember[11. Première année de certification RA*]))</f>
        <v>1</v>
      </c>
      <c r="D24" s="86" t="s">
        <v>237</v>
      </c>
      <c r="E24" s="90"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91" t="str">
        <f t="array" aca="1" ref="F24" ca="1">IF(E24=Translations!$B$16,HYPERLINK("#"&amp;CELL("address"),Translations!$B$8),HYPERLINK("#'1. Group member'!"&amp;E24,Translations!$B$17))</f>
        <v>Non applicable.</v>
      </c>
    </row>
    <row r="25" spans="1:6" s="73" customFormat="1" ht="86.25" x14ac:dyDescent="0.3">
      <c r="A25" s="83" t="s">
        <v>111</v>
      </c>
      <c r="B25" s="86" t="s">
        <v>212</v>
      </c>
      <c r="C25" s="90" t="b">
        <f t="array" ref="C25">AND(ISBLANK(GroupMember[1. Identifiant interne d’exploitation agricole*])=ISBLANK(GroupMember[12. Prénom*]))</f>
        <v>1</v>
      </c>
      <c r="D25" s="86" t="s">
        <v>234</v>
      </c>
      <c r="E25" s="90"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91" t="str">
        <f t="array" aca="1" ref="F25" ca="1">IF(E25=Translations!$B$12,HYPERLINK("#"&amp;CELL("address"),Translations!$B$8),HYPERLINK("#'1. Group member'!"&amp;E25,Translations!$B$11))</f>
        <v>Non applicable.</v>
      </c>
    </row>
    <row r="26" spans="1:6" s="73" customFormat="1" ht="86.25" x14ac:dyDescent="0.3">
      <c r="A26" s="83" t="s">
        <v>112</v>
      </c>
      <c r="B26" s="86" t="s">
        <v>213</v>
      </c>
      <c r="C26" s="90" t="b">
        <f t="array" ref="C26">AND(ISBLANK(GroupMember[1. Identifiant interne d’exploitation agricole*])=ISBLANK(GroupMember[13. Nom*]))</f>
        <v>1</v>
      </c>
      <c r="D26" s="86" t="s">
        <v>234</v>
      </c>
      <c r="E26" s="90" t="str">
        <f t="array" ref="E26">IF(ISNA(MATCH(FALSE,(ISBLANK(GroupMember[1. Identifiant interne d’exploitation agricole*])=ISBLANK(GroupMember[13. Nom*])),0)),Translations!$B$12, "M"&amp;MATCH(FALSE,(ISBLANK(GroupMember[1. Identifiant interne d’exploitation agricole*])=ISBLANK(GroupMember[13. Nom*])),0)+2)</f>
        <v>Il n’y a aucune cellule vide.</v>
      </c>
      <c r="F26" s="91" t="str">
        <f t="array" aca="1" ref="F26" ca="1">IF(E26=Translations!$B$12,HYPERLINK("#"&amp;CELL("address"),Translations!$B$8),HYPERLINK("#'1. Group member'!"&amp;E26,Translations!$B$11))</f>
        <v>Non applicable.</v>
      </c>
    </row>
    <row r="27" spans="1:6" s="73" customFormat="1" ht="69" x14ac:dyDescent="0.3">
      <c r="A27" s="83" t="s">
        <v>113</v>
      </c>
      <c r="B27" s="86" t="s">
        <v>214</v>
      </c>
      <c r="C27" s="90" t="b">
        <f t="array" ref="C27">AND(ISBLANK(GroupMember[1. Identifiant interne d’exploitation agricole*])=ISBLANK(GroupMember[14. Numéro de téléphone**]))</f>
        <v>1</v>
      </c>
      <c r="D27" s="86" t="s">
        <v>234</v>
      </c>
      <c r="E27" s="90"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91" t="str">
        <f t="array" aca="1" ref="F27" ca="1">IF(E27=Translations!$B$12,HYPERLINK("#"&amp;CELL("address"),Translations!$B$8),HYPERLINK("#'1. Group member'!"&amp;E27,Translations!$B$11))</f>
        <v>Non applicable.</v>
      </c>
    </row>
    <row r="28" spans="1:6" s="73" customFormat="1" ht="69" x14ac:dyDescent="0.3">
      <c r="A28" s="83" t="s">
        <v>114</v>
      </c>
      <c r="B28" s="86" t="s">
        <v>214</v>
      </c>
      <c r="C28" s="90" t="b">
        <f t="array" ref="C28">AND(ISBLANK(GroupMember[1. Identifiant interne d’exploitation agricole*])=ISBLANK(GroupMember[15. Numéro d’identification national**]))</f>
        <v>1</v>
      </c>
      <c r="D28" s="86" t="s">
        <v>234</v>
      </c>
      <c r="E28" s="90"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Il n’y a aucune cellule vide.</v>
      </c>
      <c r="F28" s="91" t="str">
        <f t="array" aca="1" ref="F28" ca="1">IF(E28=Translations!$B$12,HYPERLINK("#"&amp;CELL("address"),Translations!$B$8),HYPERLINK("#'1. Group member'!"&amp;E28,Translations!$B$11))</f>
        <v>Non applicable.</v>
      </c>
    </row>
    <row r="29" spans="1:6" s="73" customFormat="1" ht="86.25" x14ac:dyDescent="0.3">
      <c r="A29" s="83" t="s">
        <v>115</v>
      </c>
      <c r="B29" s="86" t="s">
        <v>215</v>
      </c>
      <c r="C29" s="90" t="b">
        <f t="array" ref="C29">AND(ISBLANK(GroupMember[1. Identifiant interne d’exploitation agricole*])=ISBLANK(GroupMember[16. Genre*]))</f>
        <v>1</v>
      </c>
      <c r="D29" s="86" t="s">
        <v>234</v>
      </c>
      <c r="E29" s="90"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91" t="str">
        <f t="array" aca="1" ref="F29" ca="1">IF(E29=Translations!$B$12,HYPERLINK("#"&amp;CELL("address"),Translations!$B$8),HYPERLINK("#'1. Group member'!"&amp;E29,Translations!$B$11))</f>
        <v>Non applicable.</v>
      </c>
    </row>
    <row r="30" spans="1:6" s="73" customFormat="1" ht="86.25" x14ac:dyDescent="0.3">
      <c r="A30" s="83" t="s">
        <v>116</v>
      </c>
      <c r="B30" s="86" t="s">
        <v>216</v>
      </c>
      <c r="C30" s="90" t="b">
        <f t="array" ref="C30">AND(ISBLANK(GroupMember[1. Identifiant interne d’exploitation agricole*])=ISBLANK(GroupMember[17. Année de naissance*]))</f>
        <v>1</v>
      </c>
      <c r="D30" s="86" t="s">
        <v>234</v>
      </c>
      <c r="E30" s="90" t="str">
        <f t="array" ref="E30">IF(ISNA(MATCH(FALSE,(ISBLANK(GroupMember[1. Identifiant interne d’exploitation agricole*])=ISBLANK(GroupMember[17. Année de naissance*])),0)),Translations!$B$12, "Q"&amp;MATCH(FALSE,(ISBLANK(GroupMember[1. Identifiant interne d’exploitation agricole*])=ISBLANK(GroupMember[17. Année de naissance*])),0)+2)</f>
        <v>Il n’y a aucune cellule vide.</v>
      </c>
      <c r="F30" s="91" t="str">
        <f t="array" aca="1" ref="F30" ca="1">IF(E30=Translations!$B$12,HYPERLINK("#"&amp;CELL("address"),Translations!$B$8),HYPERLINK("#'1. Group member'!"&amp;E30,Translations!$B$11))</f>
        <v>Non applicable.</v>
      </c>
    </row>
    <row r="31" spans="1:6" s="73" customFormat="1" ht="34.5" x14ac:dyDescent="0.3">
      <c r="A31" s="83"/>
      <c r="B31" s="86" t="s">
        <v>217</v>
      </c>
      <c r="C31" s="90" t="b">
        <f t="array" ref="C31">AND((GroupMember[17. Année de naissance*]&gt;1899)*(GroupMember[17. Année de naissance*]&lt;2022)+ISBLANK(GroupMember[17. Année de naissance*]))</f>
        <v>1</v>
      </c>
      <c r="D31" s="86" t="s">
        <v>238</v>
      </c>
      <c r="E31" s="90"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Toutes les années sont correctes.</v>
      </c>
      <c r="F31" s="91" t="str">
        <f t="array" aca="1" ref="F31" ca="1">IF(E31=Translations!$B$16,HYPERLINK("#"&amp;CELL("address"),Translations!$B$8),HYPERLINK("#'1. Group member'!"&amp;E31,Translations!$B$17))</f>
        <v>Non applicable.</v>
      </c>
    </row>
    <row r="32" spans="1:6" s="73" customFormat="1" ht="86.25" x14ac:dyDescent="0.3">
      <c r="A32" s="83" t="s">
        <v>117</v>
      </c>
      <c r="B32" s="86" t="s">
        <v>218</v>
      </c>
      <c r="C32" s="90" t="b">
        <f t="array" ref="C32">AND(ISBLANK(GroupMember[1. Identifiant interne d’exploitation agricole*])=ISBLANK(GroupMember[18. Taille du ménage*]))</f>
        <v>1</v>
      </c>
      <c r="D32" s="86" t="s">
        <v>234</v>
      </c>
      <c r="E32" s="90" t="str">
        <f t="array" ref="E32">IF(ISNA(MATCH(FALSE,(ISBLANK(GroupMember[1. Identifiant interne d’exploitation agricole*])=ISBLANK(GroupMember[18. Taille du ménage*])),0)),Translations!$B$12, "R"&amp;MATCH(FALSE,(ISBLANK(GroupMember[1. Identifiant interne d’exploitation agricole*])=ISBLANK(GroupMember[18. Taille du ménage*])),0)+2)</f>
        <v>Il n’y a aucune cellule vide.</v>
      </c>
      <c r="F32" s="91" t="str">
        <f t="array" aca="1" ref="F32" ca="1">IF(E32=Translations!$B$12,HYPERLINK("#"&amp;CELL("address"),Translations!$B$8),HYPERLINK("#'1. Group member'!"&amp;E32,Translations!$B$11))</f>
        <v>Non applicable.</v>
      </c>
    </row>
    <row r="33" spans="1:6" s="73" customFormat="1" ht="34.5" x14ac:dyDescent="0.3">
      <c r="A33" s="83"/>
      <c r="B33" s="86" t="s">
        <v>219</v>
      </c>
      <c r="C33" s="90" t="b">
        <f t="array" ref="C33">AND((GroupMember[18. Taille du ménage*]&gt;0)+ISBLANK(GroupMember[18. Taille du ménage*]))</f>
        <v>1</v>
      </c>
      <c r="D33" s="86" t="s">
        <v>239</v>
      </c>
      <c r="E33" s="90" t="str">
        <f t="array" ref="E33">IF(AND((GroupMember[18. Taille du ménage*]&gt;0)+ISBLANK(GroupMember[18. Taille du ménage*])),Translations!$B$19, "R"&amp;MATCH(0,(GroupMember[18. Taille du ménage*]&gt;0)+ISBLANK(GroupMember[18. Taille du ménage*]),0)+2)</f>
        <v>Toutes les tailles sont correctes.</v>
      </c>
      <c r="F33" s="91" t="str">
        <f t="array" aca="1" ref="F33" ca="1">IF(E33=Translations!$B$19,HYPERLINK("#"&amp;CELL("address"),Translations!$B$8),HYPERLINK("#'1. Group member'!"&amp;E33,Translations!$B$18))</f>
        <v>Non applicable.</v>
      </c>
    </row>
    <row r="34" spans="1:6" s="73" customFormat="1" ht="17.25" x14ac:dyDescent="0.3">
      <c r="A34" s="83" t="s">
        <v>119</v>
      </c>
      <c r="B34" s="86" t="s">
        <v>220</v>
      </c>
      <c r="C34" s="94"/>
      <c r="D34" s="95"/>
      <c r="E34" s="96"/>
      <c r="F34" s="97"/>
    </row>
    <row r="35" spans="1:6" s="73" customFormat="1" ht="17.25" x14ac:dyDescent="0.3">
      <c r="A35" s="83" t="s">
        <v>120</v>
      </c>
      <c r="B35" s="86" t="s">
        <v>220</v>
      </c>
      <c r="C35" s="94"/>
      <c r="D35" s="95"/>
      <c r="E35" s="96"/>
      <c r="F35" s="97"/>
    </row>
    <row r="36" spans="1:6" s="73" customFormat="1" ht="17.25" x14ac:dyDescent="0.3">
      <c r="A36" s="83" t="s">
        <v>121</v>
      </c>
      <c r="B36" s="86" t="s">
        <v>220</v>
      </c>
      <c r="C36" s="94"/>
      <c r="D36" s="95"/>
      <c r="E36" s="96"/>
      <c r="F36" s="97"/>
    </row>
    <row r="37" spans="1:6" s="73" customFormat="1" ht="17.25" x14ac:dyDescent="0.3">
      <c r="A37" s="83" t="s">
        <v>122</v>
      </c>
      <c r="B37" s="86" t="s">
        <v>220</v>
      </c>
      <c r="C37" s="94"/>
      <c r="D37" s="95"/>
      <c r="E37" s="96"/>
      <c r="F37" s="97"/>
    </row>
    <row r="38" spans="1:6" s="73" customFormat="1" ht="17.25" x14ac:dyDescent="0.3">
      <c r="A38" s="83" t="s">
        <v>123</v>
      </c>
      <c r="B38" s="86" t="s">
        <v>220</v>
      </c>
      <c r="C38" s="94"/>
      <c r="D38" s="95"/>
      <c r="E38" s="96"/>
      <c r="F38" s="97"/>
    </row>
    <row r="39" spans="1:6" s="73" customFormat="1" ht="86.25" x14ac:dyDescent="0.3">
      <c r="A39" s="83" t="s">
        <v>125</v>
      </c>
      <c r="B39" s="86" t="s">
        <v>221</v>
      </c>
      <c r="C39" s="90" t="b">
        <f t="array" ref="C39">AND(ISBLANK(GroupMember[1. Identifiant interne d’exploitation agricole*])=ISBLANK(GroupMember[24. Nombre de travailleurs permanents*]))</f>
        <v>1</v>
      </c>
      <c r="D39" s="86" t="s">
        <v>234</v>
      </c>
      <c r="E39" s="90"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Il n’y a aucune cellule vide.</v>
      </c>
      <c r="F39" s="91" t="str">
        <f t="array" aca="1" ref="F39" ca="1">IF(E39=Translations!$B$12,HYPERLINK("#"&amp;CELL("address"),Translations!$B$8),HYPERLINK("#'1. Group member'!"&amp;E39,Translations!$B$11))</f>
        <v>Non applicable.</v>
      </c>
    </row>
    <row r="40" spans="1:6" s="73" customFormat="1" ht="34.5" x14ac:dyDescent="0.3">
      <c r="A40" s="83"/>
      <c r="B40" s="86" t="s">
        <v>222</v>
      </c>
      <c r="C40" s="90" t="b">
        <f t="array" ref="C40">AND(IFERROR(GroupMember[24. Nombre de travailleurs permanents*]+2&gt;1,FALSE)+ISBLANK(GroupMember[24. Nombre de travailleurs permanents*]))</f>
        <v>1</v>
      </c>
      <c r="D40" s="86" t="s">
        <v>240</v>
      </c>
      <c r="E40" s="90"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91" t="str">
        <f ca="1">IF(E40=Translations!$B$20,HYPERLINK("#"&amp;CELL("address"),Translations!$B$8),HYPERLINK("#'1. Group member'!"&amp;E40,Translations!$B$21))</f>
        <v>Non applicable.</v>
      </c>
    </row>
    <row r="41" spans="1:6" s="73" customFormat="1" ht="103.5" x14ac:dyDescent="0.3">
      <c r="A41" s="83" t="s">
        <v>126</v>
      </c>
      <c r="B41" s="86" t="s">
        <v>223</v>
      </c>
      <c r="C41" s="90" t="b">
        <f>AND(ISBLANK(GroupMember[[#This Row],[1. Identifiant interne d’exploitation agricole*]])=ISBLANK(GroupMember[[#This Row],[25. Estimation du nombre de travailleurs temporaires par an*]]))</f>
        <v>1</v>
      </c>
      <c r="D41" s="86" t="s">
        <v>234</v>
      </c>
      <c r="E41" s="90"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Il n’y a aucune cellule vide.</v>
      </c>
      <c r="F41" s="91" t="str">
        <f t="array" aca="1" ref="F41" ca="1">IF(E41=Translations!$B$12,HYPERLINK("#"&amp;CELL("address"),Translations!$B$8),HYPERLINK("#'1. Group member'!"&amp;E41,Translations!$B$11))</f>
        <v>Non applicable.</v>
      </c>
    </row>
    <row r="42" spans="1:6" s="73" customFormat="1" ht="51.75" x14ac:dyDescent="0.3">
      <c r="A42" s="83"/>
      <c r="B42" s="86" t="s">
        <v>224</v>
      </c>
      <c r="C42" s="90" t="b">
        <f t="array" ref="C42">AND(IFERROR(GroupMember[25. Estimation du nombre de travailleurs temporaires par an*]+2&gt;1,FALSE)+ISBLANK(GroupMember[25. Estimation du nombre de travailleurs temporaires par an*]))</f>
        <v>1</v>
      </c>
      <c r="D42" s="86" t="s">
        <v>240</v>
      </c>
      <c r="E42" s="90"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91" t="str">
        <f t="array" aca="1" ref="F42" ca="1">IF(E42=Translations!$B$20,HYPERLINK("#"&amp;CELL("address"),Translations!$B$8),HYPERLINK("#'1. Group member'!"&amp;E42,Translations!B21))</f>
        <v>Non applicable.</v>
      </c>
    </row>
    <row r="43" spans="1:6" s="73" customFormat="1" ht="86.25" x14ac:dyDescent="0.3">
      <c r="A43" s="83" t="s">
        <v>128</v>
      </c>
      <c r="B43" s="86" t="s">
        <v>225</v>
      </c>
      <c r="C43" s="90" t="b">
        <f t="array" ref="C43">AND(ISBLANK(GroupMember[1. Identifiant interne d’exploitation agricole*])=ISBLANK(GroupMember[26. Nom de l’inspecteur interne*]))</f>
        <v>1</v>
      </c>
      <c r="D43" s="86" t="s">
        <v>234</v>
      </c>
      <c r="E43" s="90"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Il n’y a aucune cellule vide.</v>
      </c>
      <c r="F43" s="91" t="str">
        <f t="array" aca="1" ref="F43" ca="1">IF(E43=Translations!$B$12,HYPERLINK("#"&amp;CELL("address"),Translations!$B$8),HYPERLINK("#'1. Group member'!"&amp;E43,Translations!$B$11))</f>
        <v>Non applicable.</v>
      </c>
    </row>
    <row r="44" spans="1:6" s="73" customFormat="1" ht="86.25" x14ac:dyDescent="0.3">
      <c r="A44" s="83" t="s">
        <v>129</v>
      </c>
      <c r="B44" s="86" t="s">
        <v>226</v>
      </c>
      <c r="C44" s="90" t="b">
        <f t="array" ref="C44">AND(ISBLANK(GroupMember[1. Identifiant interne d’exploitation agricole*])=ISBLANK(GroupMember[27. Année de l’inspection interne*]))</f>
        <v>1</v>
      </c>
      <c r="D44" s="86" t="s">
        <v>234</v>
      </c>
      <c r="E44" s="90"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Il n’y a aucune cellule vide.</v>
      </c>
      <c r="F44" s="91" t="str">
        <f t="array" aca="1" ref="F44" ca="1">IF(E44=Translations!$B$12,HYPERLINK("#"&amp;CELL("address"),Translations!$B$8),HYPERLINK("#'1. Group member'!"&amp;E44,Translations!$B$11))</f>
        <v>Non applicable.</v>
      </c>
    </row>
    <row r="45" spans="1:6" s="73" customFormat="1" ht="34.5" x14ac:dyDescent="0.3">
      <c r="A45" s="83"/>
      <c r="B45" s="86" t="s">
        <v>227</v>
      </c>
      <c r="C45" s="90" t="b">
        <f t="array" ref="C45">AND((GroupMember[27. Année de l’inspection interne*]&gt;2020)*(GroupMember[27. Année de l’inspection interne*]&lt;9999)+ISBLANK(GroupMember[27. Année de l’inspection interne*]))</f>
        <v>1</v>
      </c>
      <c r="D45" s="86" t="s">
        <v>241</v>
      </c>
      <c r="E45" s="90"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91" t="str">
        <f t="array" aca="1" ref="F45" ca="1">IF(E45=Translations!$B$20,HYPERLINK("#"&amp;CELL("address"),Translations!$B$8),HYPERLINK("#'1. Group member'!"&amp;E45,Translations!$B$21))</f>
        <v>Non applicable.</v>
      </c>
    </row>
    <row r="46" spans="1:6" s="73" customFormat="1" ht="86.25" x14ac:dyDescent="0.3">
      <c r="A46" s="83" t="s">
        <v>130</v>
      </c>
      <c r="B46" s="86" t="s">
        <v>228</v>
      </c>
      <c r="C46" s="90" t="b">
        <f t="array" ref="C46">AND(ISBLANK(GroupMember[1. Identifiant interne d’exploitation agricole*])=ISBLANK(GroupMember[28. Mois de l’inspection interne*]))</f>
        <v>1</v>
      </c>
      <c r="D46" s="86" t="s">
        <v>234</v>
      </c>
      <c r="E46" s="90"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Il n’y a aucune cellule vide.</v>
      </c>
      <c r="F46" s="91" t="str">
        <f t="array" aca="1" ref="F46" ca="1">IF(E46=Translations!$B$12,HYPERLINK("#"&amp;CELL("address"),Translations!$B$8),HYPERLINK("#'1. Group member'!"&amp;E46,Translations!$B$11))</f>
        <v>Non applicable.</v>
      </c>
    </row>
    <row r="47" spans="1:6" s="73" customFormat="1" ht="34.5" x14ac:dyDescent="0.3">
      <c r="A47" s="83"/>
      <c r="B47" s="86" t="s">
        <v>229</v>
      </c>
      <c r="C47" s="90" t="b">
        <f t="array" ref="C47">AND(IFERROR(GroupMember[28. Mois de l’inspection interne*]+1&gt;1,FALSE)*(GroupMember[28. Mois de l’inspection interne*]&lt;13)+ISBLANK(GroupMember[28. Mois de l’inspection interne*]))</f>
        <v>1</v>
      </c>
      <c r="D47" s="86" t="s">
        <v>242</v>
      </c>
      <c r="E47" s="90"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91" t="str">
        <f t="array" aca="1" ref="F47" ca="1">IF(E47=Translations!$B$20,HYPERLINK("#"&amp;CELL("address"),Translations!$B$8),HYPERLINK("#'1. Group member'!"&amp;E47,Translations!$B$21))</f>
        <v>Non applicable.</v>
      </c>
    </row>
    <row r="48" spans="1:6" s="73" customFormat="1" ht="86.25" x14ac:dyDescent="0.3">
      <c r="A48" s="83" t="s">
        <v>131</v>
      </c>
      <c r="B48" s="86" t="s">
        <v>230</v>
      </c>
      <c r="C48" s="86" t="b">
        <f t="array" ref="C48">AND(ISBLANK(GroupMember[1. Identifiant interne d’exploitation agricole*])=ISBLANK(GroupMember[29. Jour de l’inspection interne*]))</f>
        <v>1</v>
      </c>
      <c r="D48" s="86" t="s">
        <v>234</v>
      </c>
      <c r="E48" s="90"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Il n’y a aucune cellule vide.</v>
      </c>
      <c r="F48" s="91" t="str">
        <f t="array" aca="1" ref="F48" ca="1">IF(E48=Translations!$B$12,HYPERLINK("#"&amp;CELL("address"),Translations!$B$8),HYPERLINK("#'1. Group member'!"&amp;E48,Translations!$B$11))</f>
        <v>Non applicable.</v>
      </c>
    </row>
    <row r="49" spans="1:6" s="73" customFormat="1" ht="51.75" x14ac:dyDescent="0.3">
      <c r="A49" s="83"/>
      <c r="B49" s="86" t="s">
        <v>231</v>
      </c>
      <c r="C49" s="90" t="b">
        <f t="array" ref="C49">AND(IFERROR(GroupMember[29. Jour de l’inspection interne*]+1&gt;1,FALSE)*(GroupMember[29. Jour de l’inspection interne*]&lt;32)+ISBLANK(GroupMember[29. Jour de l’inspection interne*]))</f>
        <v>1</v>
      </c>
      <c r="D49" s="86" t="s">
        <v>243</v>
      </c>
      <c r="E49" s="90"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91" t="str">
        <f t="array" aca="1" ref="F49" ca="1">IF(E49=Translations!$B$20,HYPERLINK("#"&amp;CELL("address"),Translations!$B$8),HYPERLINK("#'1. Group member'!"&amp;E49,Translations!$B$21))</f>
        <v>Non applicable.</v>
      </c>
    </row>
    <row r="50" spans="1:6" s="11" customFormat="1" x14ac:dyDescent="0.3">
      <c r="A50" s="21"/>
      <c r="B50" s="21"/>
      <c r="C50" s="52"/>
      <c r="D50" s="21"/>
      <c r="E50" s="47"/>
    </row>
    <row r="51" spans="1:6" s="11" customFormat="1" ht="18.75" x14ac:dyDescent="0.3">
      <c r="A51" s="18" t="s">
        <v>9</v>
      </c>
      <c r="B51" s="21"/>
      <c r="C51" s="52"/>
      <c r="D51" s="21"/>
      <c r="E51" s="47"/>
    </row>
    <row r="52" spans="1:6" s="11" customFormat="1" ht="30" x14ac:dyDescent="0.3">
      <c r="A52" s="17" t="s">
        <v>244</v>
      </c>
      <c r="B52" s="17" t="s">
        <v>191</v>
      </c>
      <c r="C52" s="51" t="s">
        <v>192</v>
      </c>
      <c r="D52" s="17" t="s">
        <v>193</v>
      </c>
      <c r="E52" s="46" t="s">
        <v>194</v>
      </c>
      <c r="F52" s="17" t="s">
        <v>195</v>
      </c>
    </row>
    <row r="53" spans="1:6" s="73" customFormat="1" ht="69" x14ac:dyDescent="0.3">
      <c r="A53" s="98" t="s">
        <v>245</v>
      </c>
      <c r="B53" s="84" t="s">
        <v>197</v>
      </c>
      <c r="C53" s="85">
        <f>SUMPRODUCT((CertifiedCrop[1. Identifiant interne d’exploitation agricole*]&lt;&gt;"")/COUNTIF(CertifiedCrop[1. Identifiant interne d’exploitation agricole*],CertifiedCrop[1. Identifiant interne d’exploitation agricole*]&amp;""))</f>
        <v>451</v>
      </c>
      <c r="D53" s="86" t="s">
        <v>232</v>
      </c>
      <c r="E53" s="87"/>
      <c r="F53" s="88"/>
    </row>
    <row r="54" spans="1:6" s="73" customFormat="1" ht="86.25" x14ac:dyDescent="0.3">
      <c r="A54" s="98"/>
      <c r="B54" s="99" t="s">
        <v>254</v>
      </c>
      <c r="C54" s="100" t="b">
        <f>AND(CertifiedCrop[1. Identifiant interne de l’exploitation agricole présent sur la feuille 1. Membre du groupe])</f>
        <v>1</v>
      </c>
      <c r="D54" s="99" t="s">
        <v>264</v>
      </c>
      <c r="E54" s="101"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02" t="str">
        <f ca="1">IF(E54=Translations!$B$22,HYPERLINK("#"&amp;CELL("address"),Translations!$B$8),HYPERLINK("#'2. Certified crop'!"&amp;E54,Translations!$B$23))</f>
        <v>Non applicable.</v>
      </c>
    </row>
    <row r="55" spans="1:6" s="73" customFormat="1" ht="86.25" x14ac:dyDescent="0.3">
      <c r="A55" s="98"/>
      <c r="B55" s="99" t="s">
        <v>255</v>
      </c>
      <c r="C55" s="100" t="b">
        <f t="array" ref="C55">AND(GroupMember[1. Identifiant interne de membre du groupe présent sur la feuille 2. Produit agricole certifié])</f>
        <v>1</v>
      </c>
      <c r="D55" s="99" t="s">
        <v>265</v>
      </c>
      <c r="E55" s="101"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02" t="str">
        <f ca="1">IF(E55=Translations!$B$22,HYPERLINK("#"&amp;CELL("address"),Translations!$B$8),HYPERLINK("#'2. Certified crop'!"&amp;E55,Translations!$B$23))</f>
        <v>Non applicable.</v>
      </c>
    </row>
    <row r="56" spans="1:6" s="73" customFormat="1" ht="86.25" x14ac:dyDescent="0.3">
      <c r="A56" s="98" t="s">
        <v>143</v>
      </c>
      <c r="B56" s="86" t="s">
        <v>256</v>
      </c>
      <c r="C56" s="90" t="b">
        <f t="array" ref="C56">AND(ISBLANK(CertifiedCrop[1. Identifiant interne d’exploitation agricole*])=ISBLANK(CertifiedCrop[2. Produit agricole certifié*]))</f>
        <v>1</v>
      </c>
      <c r="D56" s="86" t="s">
        <v>234</v>
      </c>
      <c r="E56" s="90"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91" t="str">
        <f t="array" aca="1" ref="F56" ca="1">IF(E56=Translations!$B$12,HYPERLINK("#"&amp;CELL("address"),Translations!$B$8),HYPERLINK("#'2. Certified crop'!"&amp;E56,Translations!$B$11))</f>
        <v>Non applicable.</v>
      </c>
    </row>
    <row r="57" spans="1:6" s="73" customFormat="1" ht="120.75" x14ac:dyDescent="0.3">
      <c r="A57" s="98" t="s">
        <v>144</v>
      </c>
      <c r="B57" s="99" t="s">
        <v>257</v>
      </c>
      <c r="C57" s="100" t="b">
        <f t="array" ref="C57">AND(CertifiedCrop[2. Produit agricole certifié et 3. La combinaison de variétés est présente sur la liste des produits agricoles de la feuille.])</f>
        <v>0</v>
      </c>
      <c r="D57" s="84" t="s">
        <v>266</v>
      </c>
      <c r="E57" s="101"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02" t="str">
        <f ca="1">IF(E57=Translations!$B$24,HYPERLINK("#"&amp;CELL("address"),Translations!$B$8),HYPERLINK("#'2. Certified crop'!"&amp;E57,Translations!$B$25))</f>
        <v>Emplacement de la combinaison de produits agricoles et de variétés invalide.</v>
      </c>
    </row>
    <row r="58" spans="1:6" s="73" customFormat="1" ht="103.5" x14ac:dyDescent="0.3">
      <c r="A58" s="98" t="s">
        <v>145</v>
      </c>
      <c r="B58" s="86" t="s">
        <v>258</v>
      </c>
      <c r="C58" s="90" t="b">
        <f t="array" ref="C58">AND(ISBLANK(CertifiedCrop[1. Identifiant interne d’exploitation agricole*])=ISBLANK(CertifiedCrop[4. Superficie des produits agricoles certifiés * 
(ha)]))</f>
        <v>1</v>
      </c>
      <c r="D58" s="86" t="s">
        <v>234</v>
      </c>
      <c r="E58" s="90" t="str">
        <f t="array" ref="E58">IF(ISNA(MATCH(FALSE,(ISBLANK(CertifiedCrop[1. Identifiant interne d’exploitation agricole*])=ISBLANK(CertifiedCrop[4. Superficie des produits agricoles certifiés * 
(ha)])),0)),Translations!$B$12, "D"&amp;MATCH(FALSE,(ISBLANK(CertifiedCrop[1. Identifiant interne d’exploitation agricole*])=ISBLANK(CertifiedCrop[4. Superficie des produits agricoles certifiés * 
(ha)])),0)+2)</f>
        <v>Il n’y a aucune cellule vide.</v>
      </c>
      <c r="F58" s="91" t="str">
        <f t="array" aca="1" ref="F58" ca="1">IF(E58=Translations!$B$12,HYPERLINK("#"&amp;CELL("address"),Translations!$B$8),HYPERLINK("#'2. Certified crop'!"&amp;E58,Translations!$B$11))</f>
        <v>Non applicable.</v>
      </c>
    </row>
    <row r="59" spans="1:6" s="73" customFormat="1" ht="34.5" x14ac:dyDescent="0.3">
      <c r="A59" s="98"/>
      <c r="B59" s="86" t="s">
        <v>206</v>
      </c>
      <c r="C59" s="90" t="b">
        <f t="array" ref="C59">AND(ISNUMBER(CertifiedCrop[4. Superficie des produits agricoles certifiés * 
(ha)])+ISBLANK(CertifiedCrop[4. Superficie des produits agricoles certifiés * 
(ha)]))</f>
        <v>1</v>
      </c>
      <c r="D59" s="86" t="s">
        <v>235</v>
      </c>
      <c r="E59" s="90" t="str">
        <f t="array" ref="E59">IF(AND(ISNUMBER(CertifiedCrop[4. Superficie des produits agricoles certifiés * 
(ha)])+ISBLANK(CertifiedCrop[4. Superficie des produits agricoles certifiés * 
(ha)])),Translations!$B$13, "D"&amp;MATCH(0,(ISNUMBER(CertifiedCrop[4. Superficie des produits agricoles certifiés * 
(ha)])+ISBLANK(CertifiedCrop[4. Superficie des produits agricoles certifiés * 
(ha)])),0)+2)</f>
        <v>Toutes les cellules sont des nombres</v>
      </c>
      <c r="F59" s="91" t="str">
        <f ca="1">IF(E59=Translations!$B$13,HYPERLINK("#"&amp;CELL("address"),Translations!$B$8),HYPERLINK("#'2. Certified crop'!"&amp;E59,Translations!$B$11))</f>
        <v>Non applicable.</v>
      </c>
    </row>
    <row r="60" spans="1:6" s="73" customFormat="1" ht="103.5" x14ac:dyDescent="0.3">
      <c r="A60" s="98" t="s">
        <v>146</v>
      </c>
      <c r="B60" s="86" t="s">
        <v>259</v>
      </c>
      <c r="C60" s="90" t="b">
        <f t="array" ref="C60">AND(ISBLANK(CertifiedCrop[1. Identifiant interne d’exploitation agricole*])=ISBLANK(CertifiedCrop[5. Estimation totale de la récolte de l’année en cours* 
(en kg ou en tiges de fleurs)]))</f>
        <v>1</v>
      </c>
      <c r="D60" s="86" t="s">
        <v>234</v>
      </c>
      <c r="E60" s="90" t="str">
        <f t="array" ref="E60">IF(ISNA(MATCH(FALSE,(ISBLANK(CertifiedCrop[1. Identifiant interne d’exploitation agricole*])=ISBLANK(CertifiedCrop[5. Estimation totale de la récolte de l’année en cours* 
(en kg ou en tiges de fleurs)])),0)),Translations!$B$12, "D"&amp;MATCH(FALSE,(ISBLANK(CertifiedCrop[1. Identifiant interne d’exploitation agricole*])=ISBLANK(CertifiedCrop[5. Estimation totale de la récolte de l’année en cours* 
(en kg ou en tiges de fleurs)])),0)+2)</f>
        <v>Il n’y a aucune cellule vide.</v>
      </c>
      <c r="F60" s="91" t="str">
        <f t="array" aca="1" ref="F60" ca="1">IF(E60=Translations!$B$12,HYPERLINK("#"&amp;CELL("address"),Translations!$B$8),HYPERLINK("#'2. Certified crop'!"&amp;E60,Translations!$B$11))</f>
        <v>Non applicable.</v>
      </c>
    </row>
    <row r="61" spans="1:6" s="73" customFormat="1" ht="34.5" x14ac:dyDescent="0.3">
      <c r="A61" s="98"/>
      <c r="B61" s="86" t="s">
        <v>206</v>
      </c>
      <c r="C61" s="90" t="b">
        <f t="array" ref="C61">AND(ISNUMBER(CertifiedCrop[5. Estimation totale de la récolte de l’année en cours* 
(en kg ou en tiges de fleurs)])+ISBLANK(CertifiedCrop[5. Estimation totale de la récolte de l’année en cours* 
(en kg ou en tiges de fleurs)]))</f>
        <v>1</v>
      </c>
      <c r="D61" s="86" t="s">
        <v>235</v>
      </c>
      <c r="E61" s="90" t="str">
        <f t="array" ref="E61">IF(AND(ISNUMBER(CertifiedCrop[5. Estimation totale de la récolte de l’année en cours* 
(en kg ou en tiges de fleurs)])+ISBLANK(CertifiedCrop[5. Estimation totale de la récolte de l’année en cours* 
(en kg ou en tiges de fleurs)])),Translations!$B$13, "D"&amp;MATCH(0,(ISNUMBER(CertifiedCrop[5. Estimation totale de la récolte de l’année en cours* 
(en kg ou en tiges de fleurs)])+ISBLANK(CertifiedCrop[5. Estimation totale de la récolte de l’année en cours* 
(en kg ou en tiges de fleurs)])),0)+2)</f>
        <v>Toutes les cellules sont des nombres</v>
      </c>
      <c r="F61" s="91" t="str">
        <f t="array" aca="1" ref="F61" ca="1">IF(E61=Translations!$B$13,HYPERLINK("#"&amp;CELL("address"),Translations!$B$8),HYPERLINK("#'2. Certified crop'!"&amp;E61,Translations!$B$11))</f>
        <v>Non applicable.</v>
      </c>
    </row>
    <row r="62" spans="1:6" s="73" customFormat="1" ht="103.5" x14ac:dyDescent="0.3">
      <c r="A62" s="98" t="s">
        <v>147</v>
      </c>
      <c r="B62" s="86" t="s">
        <v>260</v>
      </c>
      <c r="C62" s="90" t="b">
        <f t="array" ref="C62">AND(ISBLANK(CertifiedCrop[1. Identifiant interne d’exploitation agricole*])=ISBLANK(CertifiedCrop[6. Récolte totale de l’année précédente* 
(en kg ou en tiges de fleurs)]))</f>
        <v>1</v>
      </c>
      <c r="D62" s="86" t="s">
        <v>234</v>
      </c>
      <c r="E62" s="90" t="str">
        <f t="array" ref="E62">IF(ISNA(MATCH(FALSE,(ISBLANK(CertifiedCrop[1. Identifiant interne d’exploitation agricole*])=ISBLANK(CertifiedCrop[6. Récolte totale de l’année précédente* 
(en kg ou en tiges de fleurs)])),0)),Translations!$B$12, "D"&amp;MATCH(FALSE,(ISBLANK(CertifiedCrop[1. Identifiant interne d’exploitation agricole*])=ISBLANK(CertifiedCrop[6. Récolte totale de l’année précédente* 
(en kg ou en tiges de fleurs)])),0)+2)</f>
        <v>Il n’y a aucune cellule vide.</v>
      </c>
      <c r="F62" s="91" t="str">
        <f t="array" aca="1" ref="F62" ca="1">IF(E62=Translations!$B$12,HYPERLINK("#"&amp;CELL("address"),Translations!$B$8),HYPERLINK("#'2. Certified crop'!"&amp;E62,Translations!$B$11))</f>
        <v>Non applicable.</v>
      </c>
    </row>
    <row r="63" spans="1:6" s="73" customFormat="1" ht="34.5" x14ac:dyDescent="0.3">
      <c r="A63" s="98"/>
      <c r="B63" s="86" t="s">
        <v>206</v>
      </c>
      <c r="C63" s="90" t="b">
        <f t="array" ref="C63">AND(ISNUMBER(CertifiedCrop[6. Récolte totale de l’année précédente* 
(en kg ou en tiges de fleurs)])+ISBLANK(CertifiedCrop[6. Récolte totale de l’année précédente* 
(en kg ou en tiges de fleurs)]))</f>
        <v>1</v>
      </c>
      <c r="D63" s="86" t="s">
        <v>235</v>
      </c>
      <c r="E63" s="90" t="str">
        <f t="array" ref="E63">IF(AND(ISNUMBER(CertifiedCrop[6. Récolte totale de l’année précédente* 
(en kg ou en tiges de fleurs)])+ISBLANK(CertifiedCrop[6. Récolte totale de l’année précédente* 
(en kg ou en tiges de fleurs)])),Translations!$B$13, "D"&amp;MATCH(0,(ISNUMBER(CertifiedCrop[6. Récolte totale de l’année précédente* 
(en kg ou en tiges de fleurs)])+ISBLANK(CertifiedCrop[6. Récolte totale de l’année précédente* 
(en kg ou en tiges de fleurs)])),0)+2)</f>
        <v>Toutes les cellules sont des nombres</v>
      </c>
      <c r="F63" s="91" t="str">
        <f ca="1">IF(E63=Translations!$B$13,HYPERLINK("#"&amp;CELL("address"),Translations!$B$8),HYPERLINK("#'2. Certified crop'!"&amp;E63,Translations!$B$11))</f>
        <v>Non applicable.</v>
      </c>
    </row>
    <row r="64" spans="1:6" s="73" customFormat="1" ht="103.5" x14ac:dyDescent="0.3">
      <c r="A64" s="98" t="s">
        <v>148</v>
      </c>
      <c r="B64" s="86" t="s">
        <v>261</v>
      </c>
      <c r="C64" s="90" t="b">
        <f t="array" ref="C64">AND(ISBLANK(CertifiedCrop[1. Identifiant interne d’exploitation agricole*])=ISBLANK(CertifiedCrop[7. Volume vendu/livré au groupe l’année précédente *
(en kg ou en tiges de fleurs)]))</f>
        <v>1</v>
      </c>
      <c r="D64" s="86" t="s">
        <v>234</v>
      </c>
      <c r="E64" s="90" t="str">
        <f t="array" ref="E64">IF(ISNA(MATCH(FALSE,(ISBLANK(CertifiedCrop[1. Identifiant interne d’exploitation agricole*])=ISBLANK(CertifiedCrop[7. Volume vendu/livré au groupe l’année précédente *
(en kg ou en tiges de fleurs)])),0)),Translations!$B$12, "D"&amp;MATCH(FALSE,(ISBLANK(CertifiedCrop[1. Identifiant interne d’exploitation agricole*])=ISBLANK(CertifiedCrop[7. Volume vendu/livré au groupe l’année précédente *
(en kg ou en tiges de fleurs)])),0)+2)</f>
        <v>Il n’y a aucune cellule vide.</v>
      </c>
      <c r="F64" s="91" t="str">
        <f t="array" aca="1" ref="F64" ca="1">IF(E64=Translations!$B$12,HYPERLINK("#"&amp;CELL("address"),Translations!$B$8),HYPERLINK("#'2. Certified crop'!"&amp;E64,Translations!$B$11))</f>
        <v>Non applicable.</v>
      </c>
    </row>
    <row r="65" spans="1:6" s="73" customFormat="1" ht="34.5" x14ac:dyDescent="0.3">
      <c r="A65" s="98"/>
      <c r="B65" s="86" t="s">
        <v>206</v>
      </c>
      <c r="C65" s="90" t="b">
        <f t="array" ref="C65">AND(ISNUMBER(CertifiedCrop[7. Volume vendu/livré au groupe l’année précédente *
(en kg ou en tiges de fleurs)])+ISBLANK(CertifiedCrop[7. Volume vendu/livré au groupe l’année précédente *
(en kg ou en tiges de fleurs)]))</f>
        <v>1</v>
      </c>
      <c r="D65" s="86" t="s">
        <v>235</v>
      </c>
      <c r="E65" s="90" t="str">
        <f t="array" ref="E65">IF(AND(ISNUMBER(CertifiedCrop[7. Volume vendu/livré au groupe l’année précédente *
(en kg ou en tiges de fleurs)])+ISBLANK(CertifiedCrop[7. Volume vendu/livré au groupe l’année précédente *
(en kg ou en tiges de fleurs)])),Translations!$B$13, "D"&amp;MATCH(0,(ISNUMBER(CertifiedCrop[7. Volume vendu/livré au groupe l’année précédente *
(en kg ou en tiges de fleurs)])+ISBLANK(CertifiedCrop[7. Volume vendu/livré au groupe l’année précédente *
(en kg ou en tiges de fleurs)])),0)+2)</f>
        <v>Toutes les cellules sont des nombres</v>
      </c>
      <c r="F65" s="91" t="str">
        <f t="array" aca="1" ref="F65" ca="1">IF(E65=Translations!$B$13,HYPERLINK("#"&amp;CELL("address"),Translations!$B$8),HYPERLINK("#'2. Certified crop'!"&amp;E65,Translations!$B$11))</f>
        <v>Non applicable.</v>
      </c>
    </row>
    <row r="66" spans="1:6" s="73" customFormat="1" ht="69" x14ac:dyDescent="0.3">
      <c r="A66" s="98" t="s">
        <v>149</v>
      </c>
      <c r="B66" s="86" t="s">
        <v>214</v>
      </c>
      <c r="C66" s="90" t="b">
        <f t="array" ref="C66">AND(ISBLANK(CertifiedCrop[1. Identifiant interne d’exploitation agricole*])=ISBLANK(CertifiedCrop[8. Volume vendu/livré au groupe les 2 années précédentes **
(en kg ou en tiges de fleurs)]))</f>
        <v>1</v>
      </c>
      <c r="D66" s="86" t="s">
        <v>234</v>
      </c>
      <c r="E66" s="90" t="str">
        <f t="array" ref="E66">IF(ISNA(MATCH(FALSE,(ISBLANK(CertifiedCrop[1. Identifiant interne d’exploitation agricole*])=ISBLANK(CertifiedCrop[8. Volume vendu/livré au groupe les 2 années précédentes **
(en kg ou en tiges de fleurs)])),0)),Translations!$B$12, "D"&amp;MATCH(FALSE,(ISBLANK(CertifiedCrop[1. Identifiant interne d’exploitation agricole*])=ISBLANK(CertifiedCrop[8. Volume vendu/livré au groupe les 2 années précédentes **
(en kg ou en tiges de fleurs)])),0)+2)</f>
        <v>Il n’y a aucune cellule vide.</v>
      </c>
      <c r="F66" s="91" t="str">
        <f t="array" aca="1" ref="F66" ca="1">IF(E66=Translations!$B$12,HYPERLINK("#"&amp;CELL("address"),Translations!$B$8),HYPERLINK("#'2. Certified crop'!"&amp;E66,Translations!$B$11))</f>
        <v>Non applicable.</v>
      </c>
    </row>
    <row r="67" spans="1:6" s="73" customFormat="1" ht="69" x14ac:dyDescent="0.3">
      <c r="A67" s="98" t="s">
        <v>150</v>
      </c>
      <c r="B67" s="86" t="s">
        <v>214</v>
      </c>
      <c r="C67" s="90" t="b">
        <f t="array" ref="C67">AND(ISBLANK(CertifiedCrop[1. Identifiant interne d’exploitation agricole*])=ISBLANK(CertifiedCrop[9. Volume vendu/livré au groupe les 3 années précédentes **
(en kg ou en tiges de fleurs)]))</f>
        <v>1</v>
      </c>
      <c r="D67" s="86" t="s">
        <v>234</v>
      </c>
      <c r="E67" s="90" t="str">
        <f t="array" ref="E67">IF(ISNA(MATCH(FALSE,(ISBLANK(CertifiedCrop[1. Identifiant interne d’exploitation agricole*])=ISBLANK(CertifiedCrop[9. Volume vendu/livré au groupe les 3 années précédentes **
(en kg ou en tiges de fleurs)])),0)),Translations!$B$12, "D"&amp;MATCH(FALSE,(ISBLANK(CertifiedCrop[1. Identifiant interne d’exploitation agricole*])=ISBLANK(CertifiedCrop[9. Volume vendu/livré au groupe les 3 années précédentes **
(en kg ou en tiges de fleurs)])),0)+2)</f>
        <v>Il n’y a aucune cellule vide.</v>
      </c>
      <c r="F67" s="91" t="str">
        <f t="array" aca="1" ref="F67" ca="1">IF(E67=Translations!$B$12,HYPERLINK("#"&amp;CELL("address"),Translations!$B$8),HYPERLINK("#'2. Certified crop'!"&amp;E67,Translations!$B$11))</f>
        <v>Non applicable.</v>
      </c>
    </row>
    <row r="68" spans="1:6" s="73" customFormat="1" ht="51.75" x14ac:dyDescent="0.3">
      <c r="A68" s="98" t="s">
        <v>246</v>
      </c>
      <c r="B68" s="99" t="s">
        <v>262</v>
      </c>
      <c r="C68" s="103">
        <f>COUNTA('2. Produit agricole certifié'!$E$3:$E$50)</f>
        <v>48</v>
      </c>
      <c r="D68" s="84" t="s">
        <v>267</v>
      </c>
      <c r="E68" s="104"/>
      <c r="F68" s="105"/>
    </row>
    <row r="69" spans="1:6" s="106" customFormat="1" ht="34.5" x14ac:dyDescent="0.3">
      <c r="A69" s="98" t="s">
        <v>247</v>
      </c>
      <c r="B69" s="99" t="s">
        <v>262</v>
      </c>
      <c r="C69" s="103">
        <f>SUM('2. Produit agricole certifié'!D:D)</f>
        <v>1505.7023000000013</v>
      </c>
      <c r="D69" s="84" t="s">
        <v>268</v>
      </c>
      <c r="E69" s="104"/>
      <c r="F69" s="105"/>
    </row>
    <row r="70" spans="1:6" s="106" customFormat="1" ht="51.75" x14ac:dyDescent="0.3">
      <c r="A70" s="98" t="s">
        <v>248</v>
      </c>
      <c r="B70" s="99" t="s">
        <v>262</v>
      </c>
      <c r="C70" s="103">
        <f>SUM('2. Produit agricole certifié'!E:E)</f>
        <v>848390.07480000053</v>
      </c>
      <c r="D70" s="84" t="s">
        <v>269</v>
      </c>
      <c r="E70" s="104"/>
      <c r="F70" s="105"/>
    </row>
    <row r="71" spans="1:6" s="106" customFormat="1" ht="51.75" x14ac:dyDescent="0.3">
      <c r="A71" s="98" t="s">
        <v>249</v>
      </c>
      <c r="B71" s="99" t="s">
        <v>262</v>
      </c>
      <c r="C71" s="103">
        <f>SUM('2. Produit agricole certifié'!F:F)</f>
        <v>847825.40190000006</v>
      </c>
      <c r="D71" s="84" t="s">
        <v>270</v>
      </c>
      <c r="E71" s="104"/>
      <c r="F71" s="105"/>
    </row>
    <row r="72" spans="1:6" s="106" customFormat="1" ht="51.75" x14ac:dyDescent="0.3">
      <c r="A72" s="98" t="s">
        <v>250</v>
      </c>
      <c r="B72" s="99" t="s">
        <v>262</v>
      </c>
      <c r="C72" s="103">
        <f>SUM('2. Produit agricole certifié'!G:G)</f>
        <v>0</v>
      </c>
      <c r="D72" s="84" t="s">
        <v>271</v>
      </c>
      <c r="E72" s="104"/>
      <c r="F72" s="105"/>
    </row>
    <row r="73" spans="1:6" s="106" customFormat="1" ht="34.5" x14ac:dyDescent="0.3">
      <c r="A73" s="98" t="s">
        <v>251</v>
      </c>
      <c r="B73" s="99" t="s">
        <v>263</v>
      </c>
      <c r="C73" s="83">
        <f>COUNTIF('2. Produit agricole certifié'!L:L,"!")</f>
        <v>0</v>
      </c>
      <c r="D73" s="84" t="s">
        <v>272</v>
      </c>
      <c r="E73" s="104"/>
      <c r="F73" s="105"/>
    </row>
    <row r="74" spans="1:6" s="106" customFormat="1" ht="34.5" x14ac:dyDescent="0.3">
      <c r="A74" s="98" t="s">
        <v>252</v>
      </c>
      <c r="B74" s="99" t="s">
        <v>262</v>
      </c>
      <c r="C74" s="107">
        <f>AVERAGE('2. Produit agricole certifié'!O:O)</f>
        <v>566.84114081427833</v>
      </c>
      <c r="D74" s="84" t="s">
        <v>273</v>
      </c>
      <c r="E74" s="104"/>
      <c r="F74" s="105"/>
    </row>
    <row r="75" spans="1:6" s="106" customFormat="1" ht="51.75" x14ac:dyDescent="0.3">
      <c r="A75" s="98" t="s">
        <v>253</v>
      </c>
      <c r="B75" s="99" t="s">
        <v>262</v>
      </c>
      <c r="C75" s="107">
        <f>AVERAGE('2. Produit agricole certifié'!P:P)</f>
        <v>566.19730341843729</v>
      </c>
      <c r="D75" s="84" t="s">
        <v>274</v>
      </c>
      <c r="E75" s="104"/>
      <c r="F75" s="105"/>
    </row>
    <row r="76" spans="1:6" x14ac:dyDescent="0.3">
      <c r="A76" s="21"/>
      <c r="B76" s="21"/>
      <c r="C76" s="52"/>
      <c r="D76" s="21"/>
      <c r="F76" s="21"/>
    </row>
    <row r="77" spans="1:6" x14ac:dyDescent="0.3">
      <c r="A77" s="14"/>
      <c r="B77" s="14"/>
      <c r="C77" s="53"/>
      <c r="D77" s="14"/>
      <c r="E77" s="48"/>
    </row>
    <row r="78" spans="1:6" ht="18.75" x14ac:dyDescent="0.3">
      <c r="A78" s="18" t="s">
        <v>10</v>
      </c>
      <c r="B78" s="21"/>
      <c r="C78" s="52"/>
      <c r="D78" s="21"/>
      <c r="E78" s="47"/>
    </row>
    <row r="79" spans="1:6" ht="30" x14ac:dyDescent="0.3">
      <c r="A79" s="17" t="s">
        <v>244</v>
      </c>
      <c r="B79" s="17" t="s">
        <v>191</v>
      </c>
      <c r="C79" s="51" t="s">
        <v>192</v>
      </c>
      <c r="D79" s="17" t="s">
        <v>193</v>
      </c>
      <c r="E79" s="46" t="s">
        <v>194</v>
      </c>
      <c r="F79" s="17" t="s">
        <v>195</v>
      </c>
    </row>
    <row r="80" spans="1:6" s="106" customFormat="1" ht="69" x14ac:dyDescent="0.3">
      <c r="A80" s="98" t="s">
        <v>245</v>
      </c>
      <c r="B80" s="99" t="s">
        <v>254</v>
      </c>
      <c r="C80" s="100" t="b">
        <f t="array" ref="C80">IFERROR(AND(FarmUnit[1. Identifiant interne de l’exploitation agricole présent sur la feuille 1. Membre du groupe]),TRUE)</f>
        <v>1</v>
      </c>
      <c r="D80" s="99" t="s">
        <v>285</v>
      </c>
      <c r="E80" s="101"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02" t="str">
        <f t="array" aca="1" ref="F80" ca="1">IF(E80=Translations!$B$22,HYPERLINK("#"&amp;CELL("address"),Translations!$B$8),HYPERLINK("#'3. Farm unit'!"&amp;E80,Translations!$B$23))</f>
        <v>Non applicable.</v>
      </c>
    </row>
    <row r="81" spans="1:6" s="106" customFormat="1" ht="103.5" x14ac:dyDescent="0.3">
      <c r="A81" s="98" t="s">
        <v>161</v>
      </c>
      <c r="B81" s="86" t="s">
        <v>258</v>
      </c>
      <c r="C81" s="90" t="b">
        <f t="array" ref="C81">AND(ISBLANK(FarmUnit[1. Identifiant interne d’exploitation agricole*])=ISBLANK(FarmUnit[2. Identifiant d’unité agricole*]))</f>
        <v>1</v>
      </c>
      <c r="D81" s="86" t="s">
        <v>234</v>
      </c>
      <c r="E81" s="90"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91" t="str">
        <f ca="1">IF(E81=Translations!$B$12,HYPERLINK("#"&amp;CELL("address"),Translations!$B$8),HYPERLINK("#'3. Farm unit'!"&amp;E81,Translations!$B$11))</f>
        <v>Non applicable.</v>
      </c>
    </row>
    <row r="82" spans="1:6" s="106" customFormat="1" ht="103.5" x14ac:dyDescent="0.3">
      <c r="A82" s="98" t="s">
        <v>162</v>
      </c>
      <c r="B82" s="86" t="s">
        <v>258</v>
      </c>
      <c r="C82" s="90" t="b">
        <f t="array" ref="C82">AND(ISBLANK(FarmUnit[1. Identifiant interne d’exploitation agricole*])=ISBLANK(FarmUnit[3. Superficie de l’unité agricole (ha)*]))</f>
        <v>1</v>
      </c>
      <c r="D82" s="86" t="s">
        <v>234</v>
      </c>
      <c r="E82" s="90"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91" t="str">
        <f t="array" aca="1" ref="F82" ca="1">IF(E82=Translations!$B$12,HYPERLINK("#"&amp;CELL("address"),Translations!$B$8),HYPERLINK("#'3. Farm unit'!"&amp;E82,Translations!$B$11))</f>
        <v>Non applicable.</v>
      </c>
    </row>
    <row r="83" spans="1:6" s="106" customFormat="1" ht="34.5" x14ac:dyDescent="0.3">
      <c r="A83" s="98"/>
      <c r="B83" s="86" t="s">
        <v>206</v>
      </c>
      <c r="C83" s="90" t="b">
        <f t="array" ref="C83">AND(ISNUMBER(FarmUnit[3. Superficie de l’unité agricole (ha)*])+ISBLANK(FarmUnit[3. Superficie de l’unité agricole (ha)*]))</f>
        <v>1</v>
      </c>
      <c r="D83" s="86" t="s">
        <v>235</v>
      </c>
      <c r="E83" s="90"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91" t="str">
        <f t="array" aca="1" ref="F83" ca="1">IF(E83=Translations!$B$13,HYPERLINK("#"&amp;CELL("address"),Translations!$B$8),HYPERLINK("#'3. Farm unit'!"&amp;E83,Translations!$B$11))</f>
        <v>Non applicable.</v>
      </c>
    </row>
    <row r="84" spans="1:6" s="106" customFormat="1" ht="69" x14ac:dyDescent="0.3">
      <c r="A84" s="98" t="s">
        <v>163</v>
      </c>
      <c r="B84" s="86" t="s">
        <v>214</v>
      </c>
      <c r="C84" s="90" t="b">
        <f t="array" ref="C84">AND(ISBLANK(FarmUnit[1. Identifiant interne d’exploitation agricole*])=ISBLANK(FarmUnit[4. Latitude (format DD)**]))</f>
        <v>1</v>
      </c>
      <c r="D84" s="86" t="s">
        <v>234</v>
      </c>
      <c r="E84" s="90"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91" t="str">
        <f t="array" aca="1" ref="F84" ca="1">IF(E84=Translations!$B$12,HYPERLINK("#"&amp;CELL("address"),Translations!$B$8),HYPERLINK("#'3. Farm unit'!"&amp;E84,Translations!$B$11))</f>
        <v>Non applicable.</v>
      </c>
    </row>
    <row r="85" spans="1:6" s="106" customFormat="1" ht="51.75" x14ac:dyDescent="0.3">
      <c r="A85" s="98"/>
      <c r="B85" s="108" t="s">
        <v>280</v>
      </c>
      <c r="C85" s="109" t="b">
        <f t="array" ref="C85">AND(IF(ISNUMBER(FarmUnit[4. Latitude (format DD)**]),FALSE,TRUE)+IF(ISNUMBER(FarmUnit[4. Latitude (format DD)**]),IF(LEN(MOD(FarmUnit[4. Latitude (format DD)**],1))&gt;5,TRUE,FALSE),FALSE))</f>
        <v>1</v>
      </c>
      <c r="D85" s="99" t="s">
        <v>286</v>
      </c>
      <c r="E85" s="90"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Toutes les coordonnées ont au moins 4 décimales.</v>
      </c>
      <c r="F85" s="91" t="str">
        <f ca="1">IF(E85=Translations!$B$26,HYPERLINK("#"&amp;CELL("address"),Translations!$B$8),HYPERLINK("#'3. Farm unit'!"&amp;E85,Translations!$B$21))</f>
        <v>Non applicable.</v>
      </c>
    </row>
    <row r="86" spans="1:6" s="106" customFormat="1" ht="34.5" x14ac:dyDescent="0.3">
      <c r="A86" s="98"/>
      <c r="B86" s="108" t="s">
        <v>281</v>
      </c>
      <c r="C86" s="109" t="b">
        <f t="array" ref="C86">AND(IFERROR(FarmUnit[4. Latitude (format DD)**]&gt;-181,FALSE)*(FarmUnit[4. Latitude (format DD)**]&lt;181)+ISTEXT(FarmUnit[4. Latitude (format DD)**]))</f>
        <v>1</v>
      </c>
      <c r="D86" s="99" t="s">
        <v>287</v>
      </c>
      <c r="E86" s="90"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91" t="str">
        <f t="array" aca="1" ref="F86" ca="1">IF(E86=Translations!$B$20,HYPERLINK("#"&amp;CELL("address"),Translations!$B$8),HYPERLINK("#'3. Farm unit'!"&amp;E86,Translations!$B$21))</f>
        <v>Non applicable.</v>
      </c>
    </row>
    <row r="87" spans="1:6" s="106" customFormat="1" ht="51.75" x14ac:dyDescent="0.3">
      <c r="A87" s="98"/>
      <c r="B87" s="108" t="s">
        <v>282</v>
      </c>
      <c r="C87" s="109" t="b">
        <f t="array" ref="C87">AND(IF(FarmUnit[S’agit-il de la plus grande unité agricole]="!",ISNUMBER(FarmUnit[4. Latitude (format DD)**]),TRUE))</f>
        <v>1</v>
      </c>
      <c r="D87" s="99" t="s">
        <v>288</v>
      </c>
      <c r="E87" s="90" t="str">
        <f t="array" ref="E87">IF(AND(IF(FarmUnit[S’agit-il de la plus grande unité agricole]="!",ISNUMBER(FarmUnit[4. Latitude (format DD)**]),TRUE)),Translations!$B$20, "D"&amp;MATCH(FALSE,IF(FarmUnit[S’agit-il de la plus grande unité agricole]="!",ISNUMBER(FarmUnit[4. Latitude (format DD)**]),TRUE),0)+2)</f>
        <v>Toutes les valeurs sont correctes.</v>
      </c>
      <c r="F87" s="91" t="str">
        <f t="array" aca="1" ref="F87" ca="1">IF(E87=Translations!$B$20,HYPERLINK("#"&amp;CELL("address"),Translations!$B$8),HYPERLINK("#'3. Farm unit'!"&amp;E87,Translations!$B$21))</f>
        <v>Non applicable.</v>
      </c>
    </row>
    <row r="88" spans="1:6" s="106" customFormat="1" ht="69" x14ac:dyDescent="0.3">
      <c r="A88" s="98" t="s">
        <v>164</v>
      </c>
      <c r="B88" s="86" t="s">
        <v>214</v>
      </c>
      <c r="C88" s="90" t="b">
        <f t="array" ref="C88">AND(ISBLANK(FarmUnit[1. Identifiant interne d’exploitation agricole*])=ISBLANK(FarmUnit[5. Longitude (format DD)**]))</f>
        <v>1</v>
      </c>
      <c r="D88" s="86" t="s">
        <v>234</v>
      </c>
      <c r="E88" s="90"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91" t="str">
        <f t="array" aca="1" ref="F88" ca="1">IF(E88=Translations!$B$12,HYPERLINK("#"&amp;CELL("address"),Translations!$B$8),HYPERLINK("#'3. Farm unit'!"&amp;E88,Translations!$B$11))</f>
        <v>Non applicable.</v>
      </c>
    </row>
    <row r="89" spans="1:6" s="106" customFormat="1" ht="51.75" x14ac:dyDescent="0.3">
      <c r="A89" s="98"/>
      <c r="B89" s="108" t="s">
        <v>283</v>
      </c>
      <c r="C89" s="109" t="b">
        <f t="array" ref="C89">AND(IF(ISNUMBER(FarmUnit[5. Longitude (format DD)**]),FALSE,TRUE)+IF(ISNUMBER(FarmUnit[5. Longitude (format DD)**]),IF(LEN(MOD(FarmUnit[5. Longitude (format DD)**],1))&gt;5,TRUE,FALSE),FALSE))</f>
        <v>1</v>
      </c>
      <c r="D89" s="99" t="s">
        <v>286</v>
      </c>
      <c r="E89" s="90"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Toutes les coordonnées ont au moins 4 décimales.</v>
      </c>
      <c r="F89" s="91" t="str">
        <f ca="1">IF(E89=Translations!$B$26,HYPERLINK("#"&amp;CELL("address"),Translations!$B$8),HYPERLINK("#'3. Farm unit'!"&amp;E89,Translations!$B$21))</f>
        <v>Non applicable.</v>
      </c>
    </row>
    <row r="90" spans="1:6" s="106" customFormat="1" ht="34.5" x14ac:dyDescent="0.3">
      <c r="A90" s="98"/>
      <c r="B90" s="108" t="s">
        <v>284</v>
      </c>
      <c r="C90" s="109" t="b">
        <f t="array" ref="C90">AND(IFERROR(FarmUnit[5. Longitude (format DD)**]&gt;-91,FALSE)*(FarmUnit[5. Longitude (format DD)**]&lt;91)+ISTEXT(FarmUnit[5. Longitude (format DD)**]))</f>
        <v>1</v>
      </c>
      <c r="D90" s="99" t="s">
        <v>289</v>
      </c>
      <c r="E90" s="90"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91" t="str">
        <f t="array" aca="1" ref="F90" ca="1">IF(E90=Translations!$B$20,HYPERLINK("#"&amp;CELL("address"),Translations!$B$8),HYPERLINK("#'3. Farm unit'!"&amp;E90,Translations!$B$21))</f>
        <v>Non applicable.</v>
      </c>
    </row>
    <row r="91" spans="1:6" s="106" customFormat="1" ht="51.75" x14ac:dyDescent="0.3">
      <c r="A91" s="98"/>
      <c r="B91" s="108" t="s">
        <v>282</v>
      </c>
      <c r="C91" s="109" t="b">
        <f t="array" ref="C91">AND(IF(FarmUnit[S’agit-il de la plus grande unité agricole]="!",ISNUMBER(FarmUnit[5. Longitude (format DD)**]),TRUE))</f>
        <v>1</v>
      </c>
      <c r="D91" s="99" t="s">
        <v>290</v>
      </c>
      <c r="E91" s="90" t="str">
        <f t="array" ref="E91">IF(AND(IF(FarmUnit[S’agit-il de la plus grande unité agricole]="!",ISNUMBER(FarmUnit[5. Longitude (format DD)**]),TRUE)),Translations!$B$20, "D"&amp;MATCH(FALSE,IF(FarmUnit[S’agit-il de la plus grande unité agricole]="!",ISNUMBER(FarmUnit[5. Longitude (format DD)**]),TRUE),0)+2)</f>
        <v>Toutes les valeurs sont correctes.</v>
      </c>
      <c r="F91" s="91" t="str">
        <f t="array" aca="1" ref="F91" ca="1">IF(E91=Translations!$B$20,HYPERLINK("#"&amp;CELL("address"),Translations!$B$8),HYPERLINK("#'3. Farm unit'!"&amp;E91,Translations!$B$21))</f>
        <v>Non applicable.</v>
      </c>
    </row>
    <row r="92" spans="1:6" s="106" customFormat="1" ht="34.5" x14ac:dyDescent="0.3">
      <c r="A92" s="98" t="s">
        <v>275</v>
      </c>
      <c r="B92" s="99" t="s">
        <v>262</v>
      </c>
      <c r="C92" s="110">
        <f>COUNTA('3. Unité agricole'!$C$3:$C$50)</f>
        <v>48</v>
      </c>
      <c r="D92" s="84" t="s">
        <v>291</v>
      </c>
      <c r="E92" s="111"/>
      <c r="F92" s="112"/>
    </row>
    <row r="93" spans="1:6" s="106" customFormat="1" ht="69" x14ac:dyDescent="0.3">
      <c r="A93" s="98" t="s">
        <v>276</v>
      </c>
      <c r="B93" s="99" t="s">
        <v>262</v>
      </c>
      <c r="C93" s="110">
        <f t="array" ref="C93">SUM(IF('3. Unité agricole'!$A$3:$A$536&lt;&gt;"",1/COUNTIF('3. Unité agricole'!$A$3:$A$536,'3. Unité agricole'!$A$3:$A$536),"not working"))</f>
        <v>450.99999999999989</v>
      </c>
      <c r="D93" s="84" t="s">
        <v>292</v>
      </c>
      <c r="E93" s="111"/>
      <c r="F93" s="112"/>
    </row>
    <row r="94" spans="1:6" s="106" customFormat="1" ht="34.5" x14ac:dyDescent="0.3">
      <c r="A94" s="98" t="s">
        <v>277</v>
      </c>
      <c r="B94" s="99" t="s">
        <v>262</v>
      </c>
      <c r="C94" s="110">
        <f>SUM('3. Unité agricole'!C:C)</f>
        <v>1505.7006000000003</v>
      </c>
      <c r="D94" s="99" t="s">
        <v>293</v>
      </c>
      <c r="E94" s="104"/>
      <c r="F94" s="112"/>
    </row>
    <row r="95" spans="1:6" s="106" customFormat="1" ht="69" x14ac:dyDescent="0.3">
      <c r="A95" s="98" t="s">
        <v>278</v>
      </c>
      <c r="B95" s="99" t="s">
        <v>262</v>
      </c>
      <c r="C95" s="110">
        <f>COUNTIF('3. Unité agricole'!I:I,"!")</f>
        <v>451</v>
      </c>
      <c r="D95" s="99" t="s">
        <v>294</v>
      </c>
      <c r="E95" s="104"/>
      <c r="F95" s="112"/>
    </row>
    <row r="96" spans="1:6" s="106" customFormat="1" ht="69" x14ac:dyDescent="0.3">
      <c r="A96" s="98" t="s">
        <v>279</v>
      </c>
      <c r="B96" s="99" t="s">
        <v>262</v>
      </c>
      <c r="C96" s="110">
        <f>MIN(COUNTA('3. Unité agricole'!$D$3:$D$50),COUNTA('3. Unité agricole'!$E$3:$E$50))</f>
        <v>48</v>
      </c>
      <c r="D96" s="99" t="s">
        <v>295</v>
      </c>
      <c r="E96" s="104"/>
      <c r="F96" s="112"/>
    </row>
    <row r="97" s="23" customFormat="1" x14ac:dyDescent="0.3"/>
    <row r="98" s="23" customFormat="1" x14ac:dyDescent="0.3"/>
    <row r="99" s="23" customFormat="1" x14ac:dyDescent="0.3"/>
    <row r="100" s="23" customFormat="1" x14ac:dyDescent="0.3"/>
    <row r="101" s="23" customFormat="1" x14ac:dyDescent="0.3"/>
    <row r="102" s="23" customFormat="1" x14ac:dyDescent="0.3"/>
    <row r="103" s="23" customFormat="1" x14ac:dyDescent="0.3"/>
    <row r="104" s="23" customFormat="1" x14ac:dyDescent="0.3"/>
  </sheetData>
  <sheetProtection algorithmName="SHA-512" hashValue="gmHXxYp45zUD6x9pqs2iL2ye3u3tSX3wULk+pg+Dyw6VivevoHP/URjgCXyDrw5U5rvWx4/otwZhoNlKxz7ubQ==" saltValue="4fRmpnZ3hoFicLmkSo0Djg==" spinCount="100000" sheet="1" objects="1" scenarios="1" pivotTables="0"/>
  <mergeCells count="1">
    <mergeCell ref="A4:E4"/>
  </mergeCells>
  <conditionalFormatting sqref="C97:C108 C8:C51 C53:C78 C80:C90">
    <cfRule type="containsText" dxfId="15" priority="50" operator="containsText" text="TRUE">
      <formula>NOT(ISERROR(SEARCH("TRUE",C8)))</formula>
    </cfRule>
    <cfRule type="containsText" dxfId="14" priority="51" operator="containsText" text="FALSE">
      <formula>NOT(ISERROR(SEARCH("FALSE",C8)))</formula>
    </cfRule>
  </conditionalFormatting>
  <conditionalFormatting sqref="C73">
    <cfRule type="cellIs" dxfId="13" priority="13" operator="greaterThan">
      <formula>0</formula>
    </cfRule>
  </conditionalFormatting>
  <conditionalFormatting sqref="C91">
    <cfRule type="containsText" dxfId="12" priority="11" operator="containsText" text="TRUE">
      <formula>NOT(ISERROR(SEARCH("TRUE",C91)))</formula>
    </cfRule>
    <cfRule type="containsText" dxfId="11" priority="12" operator="containsText" text="FALSE">
      <formula>NOT(ISERROR(SEARCH("FALSE",C91)))</formula>
    </cfRule>
  </conditionalFormatting>
  <conditionalFormatting sqref="C7">
    <cfRule type="containsText" dxfId="10" priority="9" operator="containsText" text="TRUE">
      <formula>NOT(ISERROR(SEARCH("TRUE",C7)))</formula>
    </cfRule>
    <cfRule type="containsText" dxfId="9" priority="10" operator="containsText" text="FALSE">
      <formula>NOT(ISERROR(SEARCH("FALSE",C7)))</formula>
    </cfRule>
  </conditionalFormatting>
  <conditionalFormatting sqref="C52">
    <cfRule type="containsText" dxfId="8" priority="7" operator="containsText" text="TRUE">
      <formula>NOT(ISERROR(SEARCH("TRUE",C52)))</formula>
    </cfRule>
    <cfRule type="containsText" dxfId="7" priority="8" operator="containsText" text="FALSE">
      <formula>NOT(ISERROR(SEARCH("FALSE",C52)))</formula>
    </cfRule>
  </conditionalFormatting>
  <conditionalFormatting sqref="C79">
    <cfRule type="containsText" dxfId="6" priority="5" operator="containsText" text="TRUE">
      <formula>NOT(ISERROR(SEARCH("TRUE",C79)))</formula>
    </cfRule>
    <cfRule type="containsText" dxfId="5" priority="6" operator="containsText" text="FALSE">
      <formula>NOT(ISERROR(SEARCH("FALSE",C79)))</formula>
    </cfRule>
  </conditionalFormatting>
  <conditionalFormatting sqref="D87">
    <cfRule type="containsText" dxfId="4" priority="3" operator="containsText" text="TRUE">
      <formula>NOT(ISERROR(SEARCH("TRUE",D87)))</formula>
    </cfRule>
    <cfRule type="containsText" dxfId="3" priority="4" operator="containsText" text="FALSE">
      <formula>NOT(ISERROR(SEARCH("FALSE",D87)))</formula>
    </cfRule>
  </conditionalFormatting>
  <conditionalFormatting sqref="D91">
    <cfRule type="containsText" dxfId="2" priority="1" operator="containsText" text="TRUE">
      <formula>NOT(ISERROR(SEARCH("TRUE",D91)))</formula>
    </cfRule>
    <cfRule type="containsText" dxfId="1"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_x000a_Please use a number format, 4 or more decimals. _x000a_XX.XXXX or XX,XXXX_x000a_If you use the wrong format, the columns on the right will be marked in red." sqref="A84:A87"/>
    <dataValidation allowBlank="1" showInputMessage="1" showErrorMessage="1" promptTitle="Mandatory value" prompt="Please indicate here the farm unit ID that you use in your internal management system, e.g. when collecting geolocation data." sqref="A81"/>
    <dataValidation allowBlank="1" showInputMessage="1" showErrorMessage="1" promptTitle="Mandatory Information" prompt="The area of the specific farm unit. _x000a_The sum of all Farm Units of a group member should not be larger than the Total Farm Area in tab 1. Group Member. _x000a__x000a_Use format cell as &quot;number&quot;" sqref="A82:A83"/>
    <dataValidation allowBlank="1" showInputMessage="1" showErrorMessage="1" promptTitle="Mandatory value" prompt="Please make sure to use the same ID presented on tab 1. Group member, column 1._x000a_If a member has more than one farm unit of cert- prod repeat the ID as many lines as there are farm units. Please check the requirements on geodata for your upcoming audit." sqref="A80"/>
    <dataValidation allowBlank="1" showInputMessage="1" showErrorMessage="1" promptTitle="Attention" prompt="It is obligatory to provide one GPS point for the largest farm unit of each group member!_x000a_Please use a number format, 4 or more decimals. _x000a_XX.XXXX or XX,XXXX_x000a_If you use the wrong format, the columns on the right will be marked in red." sqref="A88:A9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55"/>
  <sheetViews>
    <sheetView showGridLines="0" zoomScaleNormal="100" workbookViewId="0">
      <selection activeCell="C14" sqref="C14"/>
    </sheetView>
  </sheetViews>
  <sheetFormatPr baseColWidth="10" defaultColWidth="8.7109375" defaultRowHeight="16.5" x14ac:dyDescent="0.3"/>
  <cols>
    <col min="1" max="1" width="58.7109375" style="23" customWidth="1"/>
    <col min="2" max="2" width="45.28515625" style="23" customWidth="1"/>
    <col min="3" max="5" width="50.7109375" style="23" bestFit="1" customWidth="1"/>
    <col min="6" max="6" width="14.5703125" style="23" customWidth="1"/>
    <col min="7" max="7" width="2.7109375" style="23" customWidth="1"/>
    <col min="8" max="18" width="50.7109375" style="23" bestFit="1" customWidth="1"/>
    <col min="19" max="19" width="36.28515625" style="23" bestFit="1" customWidth="1"/>
    <col min="20" max="20" width="55.28515625" style="23" bestFit="1" customWidth="1"/>
    <col min="21" max="28" width="69.5703125" style="23" bestFit="1" customWidth="1"/>
    <col min="29" max="29" width="32" style="23" bestFit="1" customWidth="1"/>
    <col min="30" max="30" width="74.28515625" style="23" bestFit="1" customWidth="1"/>
    <col min="31" max="16384" width="8.7109375" style="23"/>
  </cols>
  <sheetData>
    <row r="1" spans="1:3" s="11" customFormat="1" x14ac:dyDescent="0.3"/>
    <row r="2" spans="1:3" s="11" customFormat="1" ht="20.25" thickBot="1" x14ac:dyDescent="0.35">
      <c r="A2" s="13" t="s">
        <v>11</v>
      </c>
    </row>
    <row r="3" spans="1:3" s="11" customFormat="1" ht="17.25" thickTop="1" x14ac:dyDescent="0.3">
      <c r="A3" s="11" t="s">
        <v>12</v>
      </c>
      <c r="C3" s="12"/>
    </row>
    <row r="4" spans="1:3" s="11" customFormat="1" x14ac:dyDescent="0.3">
      <c r="A4" s="11" t="s">
        <v>13</v>
      </c>
    </row>
    <row r="5" spans="1:3" s="11" customFormat="1" x14ac:dyDescent="0.3">
      <c r="A5" s="11" t="s">
        <v>14</v>
      </c>
      <c r="C5" s="38"/>
    </row>
    <row r="6" spans="1:3" s="11" customFormat="1" ht="18.75" x14ac:dyDescent="0.3">
      <c r="A6" s="15" t="s">
        <v>15</v>
      </c>
      <c r="B6" s="122" t="s">
        <v>16</v>
      </c>
    </row>
    <row r="7" spans="1:3" s="11" customFormat="1" x14ac:dyDescent="0.3">
      <c r="A7" s="17" t="s">
        <v>17</v>
      </c>
      <c r="B7" s="17" t="s">
        <v>18</v>
      </c>
    </row>
    <row r="8" spans="1:3" s="11" customFormat="1" x14ac:dyDescent="0.3">
      <c r="A8" s="16" t="s">
        <v>19</v>
      </c>
      <c r="B8" s="16" t="s">
        <v>171</v>
      </c>
    </row>
    <row r="9" spans="1:3" s="11" customFormat="1" x14ac:dyDescent="0.3">
      <c r="A9" s="16" t="s">
        <v>20</v>
      </c>
      <c r="B9" s="16" t="s">
        <v>172</v>
      </c>
    </row>
    <row r="10" spans="1:3" s="11" customFormat="1" ht="27.6" customHeight="1" x14ac:dyDescent="0.3">
      <c r="A10" s="16" t="s">
        <v>21</v>
      </c>
      <c r="B10" s="16" t="s">
        <v>173</v>
      </c>
    </row>
    <row r="11" spans="1:3" s="11" customFormat="1" ht="25.15" customHeight="1" x14ac:dyDescent="0.3">
      <c r="A11" s="16" t="s">
        <v>22</v>
      </c>
      <c r="B11" s="19" t="s">
        <v>174</v>
      </c>
    </row>
    <row r="12" spans="1:3" s="11" customFormat="1" x14ac:dyDescent="0.3">
      <c r="A12" s="19" t="s">
        <v>23</v>
      </c>
      <c r="B12" s="19" t="s">
        <v>175</v>
      </c>
    </row>
    <row r="13" spans="1:3" s="11" customFormat="1" ht="28.15" customHeight="1" x14ac:dyDescent="0.3">
      <c r="A13" s="24" t="s">
        <v>24</v>
      </c>
      <c r="B13" s="16" t="s">
        <v>176</v>
      </c>
    </row>
    <row r="14" spans="1:3" s="11" customFormat="1" ht="31.9" customHeight="1" x14ac:dyDescent="0.3">
      <c r="A14" s="16" t="s">
        <v>25</v>
      </c>
      <c r="B14" s="16" t="s">
        <v>177</v>
      </c>
    </row>
    <row r="15" spans="1:3" s="11" customFormat="1" ht="42.75" x14ac:dyDescent="0.3">
      <c r="A15" s="20" t="s">
        <v>26</v>
      </c>
      <c r="B15" s="141" t="s">
        <v>178</v>
      </c>
    </row>
    <row r="16" spans="1:3" s="11" customFormat="1" x14ac:dyDescent="0.3">
      <c r="A16" s="20" t="s">
        <v>27</v>
      </c>
      <c r="B16" s="141" t="s">
        <v>179</v>
      </c>
    </row>
    <row r="17" spans="1:2" s="11" customFormat="1" x14ac:dyDescent="0.3">
      <c r="A17" s="20" t="s">
        <v>28</v>
      </c>
      <c r="B17" s="141" t="s">
        <v>180</v>
      </c>
    </row>
    <row r="18" spans="1:2" s="11" customFormat="1" x14ac:dyDescent="0.3">
      <c r="A18" s="20" t="s">
        <v>29</v>
      </c>
      <c r="B18" s="141" t="s">
        <v>181</v>
      </c>
    </row>
    <row r="19" spans="1:2" s="11" customFormat="1" x14ac:dyDescent="0.3">
      <c r="A19" s="20" t="s">
        <v>30</v>
      </c>
      <c r="B19" s="141" t="s">
        <v>182</v>
      </c>
    </row>
    <row r="20" spans="1:2" s="11" customFormat="1" x14ac:dyDescent="0.3">
      <c r="A20" s="20" t="s">
        <v>31</v>
      </c>
      <c r="B20" s="141" t="s">
        <v>183</v>
      </c>
    </row>
    <row r="21" spans="1:2" s="11" customFormat="1" x14ac:dyDescent="0.3">
      <c r="A21" s="20" t="s">
        <v>32</v>
      </c>
      <c r="B21" s="141" t="s">
        <v>184</v>
      </c>
    </row>
    <row r="22" spans="1:2" s="11" customFormat="1" ht="28.5" x14ac:dyDescent="0.3">
      <c r="A22" s="20" t="s">
        <v>33</v>
      </c>
      <c r="B22" s="141" t="s">
        <v>185</v>
      </c>
    </row>
    <row r="23" spans="1:2" s="11" customFormat="1" ht="28.5" x14ac:dyDescent="0.3">
      <c r="A23" s="20" t="s">
        <v>34</v>
      </c>
      <c r="B23" s="141" t="s">
        <v>186</v>
      </c>
    </row>
    <row r="24" spans="1:2" s="11" customFormat="1" ht="28.5" x14ac:dyDescent="0.3">
      <c r="A24" s="20" t="s">
        <v>35</v>
      </c>
      <c r="B24" s="141" t="s">
        <v>187</v>
      </c>
    </row>
    <row r="25" spans="1:2" s="11" customFormat="1" ht="28.5" x14ac:dyDescent="0.3">
      <c r="A25" s="20" t="s">
        <v>36</v>
      </c>
      <c r="B25" s="141" t="s">
        <v>188</v>
      </c>
    </row>
    <row r="26" spans="1:2" s="11" customFormat="1" ht="28.5" x14ac:dyDescent="0.3">
      <c r="A26" s="20" t="s">
        <v>37</v>
      </c>
      <c r="B26" s="141" t="s">
        <v>189</v>
      </c>
    </row>
    <row r="27" spans="1:2" s="11" customFormat="1" x14ac:dyDescent="0.3">
      <c r="A27" s="20"/>
      <c r="B27" s="20"/>
    </row>
    <row r="28" spans="1:2" s="11" customFormat="1" x14ac:dyDescent="0.3">
      <c r="A28" s="20"/>
      <c r="B28" s="20"/>
    </row>
    <row r="29" spans="1:2" s="11" customFormat="1" x14ac:dyDescent="0.3">
      <c r="A29" s="20"/>
      <c r="B29" s="20"/>
    </row>
    <row r="30" spans="1:2" s="11" customFormat="1" x14ac:dyDescent="0.3"/>
    <row r="31" spans="1:2" s="11" customFormat="1" x14ac:dyDescent="0.3"/>
    <row r="32" spans="1:2" s="11" customFormat="1" x14ac:dyDescent="0.3"/>
    <row r="33" spans="1:11" s="11" customFormat="1" x14ac:dyDescent="0.3"/>
    <row r="34" spans="1:11" s="11" customFormat="1" x14ac:dyDescent="0.3"/>
    <row r="35" spans="1:11" s="11" customFormat="1" x14ac:dyDescent="0.3"/>
    <row r="36" spans="1:11" s="11" customFormat="1" x14ac:dyDescent="0.3"/>
    <row r="37" spans="1:11" s="11" customFormat="1" x14ac:dyDescent="0.3"/>
    <row r="38" spans="1:11" s="11" customFormat="1" x14ac:dyDescent="0.3"/>
    <row r="39" spans="1:11" s="11" customFormat="1" x14ac:dyDescent="0.3"/>
    <row r="40" spans="1:11" s="11" customFormat="1" x14ac:dyDescent="0.3"/>
    <row r="41" spans="1:11" x14ac:dyDescent="0.3">
      <c r="A41" s="11"/>
      <c r="B41" s="11"/>
      <c r="C41" s="11"/>
      <c r="D41" s="11"/>
      <c r="E41" s="11"/>
      <c r="F41" s="11"/>
      <c r="G41" s="11"/>
      <c r="H41" s="11"/>
      <c r="I41" s="11"/>
      <c r="J41" s="11"/>
      <c r="K41" s="11"/>
    </row>
    <row r="42" spans="1:11" x14ac:dyDescent="0.3">
      <c r="A42" s="11"/>
      <c r="B42" s="11"/>
      <c r="C42" s="11"/>
      <c r="D42" s="11"/>
      <c r="E42" s="11"/>
      <c r="F42" s="11"/>
      <c r="G42" s="11"/>
      <c r="H42" s="11"/>
      <c r="I42" s="11"/>
      <c r="J42" s="11"/>
      <c r="K42" s="11"/>
    </row>
    <row r="43" spans="1:11" x14ac:dyDescent="0.3">
      <c r="A43" s="11"/>
      <c r="B43" s="11"/>
      <c r="C43" s="11"/>
      <c r="D43" s="11"/>
      <c r="E43" s="11"/>
      <c r="F43" s="11"/>
      <c r="G43" s="11"/>
      <c r="H43" s="11"/>
      <c r="I43" s="11"/>
      <c r="J43" s="11"/>
      <c r="K43" s="11"/>
    </row>
    <row r="44" spans="1:11" x14ac:dyDescent="0.3">
      <c r="A44" s="11"/>
      <c r="B44" s="11"/>
      <c r="C44" s="11"/>
      <c r="D44" s="11"/>
      <c r="E44" s="11"/>
      <c r="F44" s="11"/>
      <c r="G44" s="11"/>
      <c r="H44" s="11"/>
      <c r="I44" s="11"/>
      <c r="J44" s="11"/>
      <c r="K44" s="11"/>
    </row>
    <row r="45" spans="1:11" x14ac:dyDescent="0.3">
      <c r="A45" s="11"/>
      <c r="B45" s="11"/>
      <c r="C45" s="11"/>
      <c r="D45" s="11"/>
      <c r="E45" s="11"/>
      <c r="F45" s="11"/>
      <c r="G45" s="11"/>
      <c r="H45" s="11"/>
      <c r="I45" s="11"/>
      <c r="J45" s="11"/>
      <c r="K45" s="11"/>
    </row>
    <row r="46" spans="1:11" x14ac:dyDescent="0.3">
      <c r="A46" s="11"/>
      <c r="B46" s="11"/>
      <c r="C46" s="11"/>
      <c r="D46" s="11"/>
      <c r="E46" s="11"/>
      <c r="F46" s="11"/>
      <c r="G46" s="11"/>
      <c r="H46" s="11"/>
      <c r="I46" s="11"/>
      <c r="J46" s="11"/>
      <c r="K46" s="11"/>
    </row>
    <row r="47" spans="1:11" x14ac:dyDescent="0.3">
      <c r="A47" s="11"/>
      <c r="B47" s="11"/>
      <c r="C47" s="11"/>
      <c r="D47" s="11"/>
      <c r="E47" s="11"/>
      <c r="F47" s="11"/>
      <c r="G47" s="11"/>
      <c r="H47" s="11"/>
      <c r="I47" s="11"/>
      <c r="J47" s="11"/>
      <c r="K47" s="11"/>
    </row>
    <row r="48" spans="1:11" x14ac:dyDescent="0.3">
      <c r="A48" s="11"/>
      <c r="B48" s="11"/>
      <c r="C48" s="11"/>
      <c r="D48" s="11"/>
      <c r="E48" s="11"/>
      <c r="F48" s="11"/>
      <c r="G48" s="11"/>
      <c r="H48" s="11"/>
      <c r="I48" s="11"/>
      <c r="J48" s="11"/>
      <c r="K48" s="11"/>
    </row>
    <row r="49" spans="1:11" x14ac:dyDescent="0.3">
      <c r="A49" s="11"/>
      <c r="B49" s="11"/>
      <c r="C49" s="11"/>
      <c r="D49" s="11"/>
      <c r="E49" s="11"/>
      <c r="F49" s="11"/>
      <c r="G49" s="11"/>
      <c r="H49" s="11"/>
      <c r="I49" s="11"/>
      <c r="J49" s="11"/>
      <c r="K49" s="11"/>
    </row>
    <row r="50" spans="1:11" x14ac:dyDescent="0.3">
      <c r="A50" s="11"/>
      <c r="B50" s="11"/>
      <c r="C50" s="11"/>
      <c r="D50" s="11"/>
      <c r="E50" s="11"/>
      <c r="F50" s="11"/>
      <c r="G50" s="11"/>
      <c r="H50" s="11"/>
      <c r="I50" s="11"/>
      <c r="J50" s="11"/>
      <c r="K50" s="11"/>
    </row>
    <row r="51" spans="1:11" x14ac:dyDescent="0.3">
      <c r="A51" s="11"/>
      <c r="B51" s="11"/>
      <c r="C51" s="11"/>
      <c r="D51" s="11"/>
      <c r="E51" s="11"/>
      <c r="F51" s="11"/>
      <c r="G51" s="11"/>
      <c r="H51" s="11"/>
      <c r="I51" s="11"/>
      <c r="J51" s="11"/>
      <c r="K51" s="11"/>
    </row>
    <row r="52" spans="1:11" x14ac:dyDescent="0.3">
      <c r="A52" s="11"/>
      <c r="B52" s="11"/>
      <c r="C52" s="11"/>
      <c r="D52" s="11"/>
      <c r="E52" s="11"/>
      <c r="F52" s="11"/>
      <c r="G52" s="11"/>
      <c r="H52" s="11"/>
      <c r="I52" s="11"/>
      <c r="J52" s="11"/>
      <c r="K52" s="11"/>
    </row>
    <row r="53" spans="1:11" x14ac:dyDescent="0.3">
      <c r="A53" s="11"/>
      <c r="B53" s="11"/>
      <c r="C53" s="11"/>
      <c r="D53" s="11"/>
      <c r="E53" s="11"/>
      <c r="F53" s="11"/>
      <c r="G53" s="11"/>
      <c r="H53" s="11"/>
      <c r="I53" s="11"/>
      <c r="J53" s="11"/>
      <c r="K53" s="11"/>
    </row>
    <row r="54" spans="1:11" x14ac:dyDescent="0.3">
      <c r="A54" s="11"/>
      <c r="B54" s="11"/>
      <c r="C54" s="11"/>
      <c r="D54" s="11"/>
      <c r="E54" s="11"/>
      <c r="F54" s="11"/>
      <c r="G54" s="11"/>
      <c r="H54" s="11"/>
      <c r="I54" s="11"/>
      <c r="J54" s="11"/>
      <c r="K54" s="11"/>
    </row>
    <row r="55" spans="1:11" x14ac:dyDescent="0.3">
      <c r="A55" s="11"/>
      <c r="B55" s="11"/>
      <c r="C55" s="11"/>
      <c r="D55" s="11"/>
      <c r="E55" s="11"/>
      <c r="F55" s="11"/>
      <c r="G55" s="11"/>
      <c r="H55" s="11"/>
      <c r="I55" s="11"/>
      <c r="J55" s="11"/>
      <c r="K55" s="11"/>
    </row>
  </sheetData>
  <dataValidations count="1">
    <dataValidation allowBlank="1" showInputMessage="1" showErrorMessage="1" promptTitle="If the formula does not work" prompt="Please click on this cell and press Ctrl+Shift+Enter" sqref="B35"/>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D372"/>
  <sheetViews>
    <sheetView showGridLines="0" workbookViewId="0">
      <selection activeCell="G17" sqref="F17:G17"/>
    </sheetView>
  </sheetViews>
  <sheetFormatPr baseColWidth="10" defaultColWidth="9.140625" defaultRowHeight="15" x14ac:dyDescent="0.25"/>
  <cols>
    <col min="1" max="1" width="27.42578125" bestFit="1" customWidth="1"/>
    <col min="2" max="2" width="17.7109375" bestFit="1" customWidth="1"/>
    <col min="3" max="3" width="36.5703125" customWidth="1"/>
    <col min="4" max="4" width="13.7109375" customWidth="1"/>
  </cols>
  <sheetData>
    <row r="1" spans="1:4" ht="30" x14ac:dyDescent="0.25">
      <c r="A1" s="25" t="s">
        <v>331</v>
      </c>
      <c r="B1" s="25" t="s">
        <v>332</v>
      </c>
      <c r="C1" s="26" t="s">
        <v>333</v>
      </c>
      <c r="D1" s="27" t="s">
        <v>334</v>
      </c>
    </row>
    <row r="2" spans="1:4" x14ac:dyDescent="0.25">
      <c r="A2" s="142" t="s">
        <v>38</v>
      </c>
      <c r="B2" s="143"/>
      <c r="C2" s="143" t="s">
        <v>39</v>
      </c>
      <c r="D2" s="144" t="s">
        <v>335</v>
      </c>
    </row>
    <row r="3" spans="1:4" x14ac:dyDescent="0.25">
      <c r="A3" s="145" t="s">
        <v>336</v>
      </c>
      <c r="B3" s="143"/>
      <c r="C3" s="143" t="s">
        <v>39</v>
      </c>
      <c r="D3" s="144" t="s">
        <v>337</v>
      </c>
    </row>
    <row r="4" spans="1:4" x14ac:dyDescent="0.25">
      <c r="A4" s="143" t="s">
        <v>338</v>
      </c>
      <c r="B4" s="143"/>
      <c r="C4" s="143" t="s">
        <v>40</v>
      </c>
      <c r="D4" s="144" t="s">
        <v>337</v>
      </c>
    </row>
    <row r="5" spans="1:4" x14ac:dyDescent="0.25">
      <c r="A5" s="143" t="s">
        <v>41</v>
      </c>
      <c r="B5" s="143"/>
      <c r="C5" s="143" t="s">
        <v>40</v>
      </c>
      <c r="D5" s="144" t="s">
        <v>337</v>
      </c>
    </row>
    <row r="6" spans="1:4" x14ac:dyDescent="0.25">
      <c r="A6" s="143" t="s">
        <v>339</v>
      </c>
      <c r="B6" s="143"/>
      <c r="C6" s="143" t="s">
        <v>39</v>
      </c>
      <c r="D6" s="144" t="s">
        <v>340</v>
      </c>
    </row>
    <row r="7" spans="1:4" x14ac:dyDescent="0.25">
      <c r="A7" s="142" t="s">
        <v>341</v>
      </c>
      <c r="B7" s="143"/>
      <c r="C7" s="143" t="s">
        <v>40</v>
      </c>
      <c r="D7" s="144" t="s">
        <v>337</v>
      </c>
    </row>
    <row r="8" spans="1:4" x14ac:dyDescent="0.25">
      <c r="A8" s="143" t="s">
        <v>342</v>
      </c>
      <c r="B8" s="143"/>
      <c r="C8" s="143" t="s">
        <v>39</v>
      </c>
      <c r="D8" s="144" t="s">
        <v>343</v>
      </c>
    </row>
    <row r="9" spans="1:4" x14ac:dyDescent="0.25">
      <c r="A9" s="143" t="s">
        <v>42</v>
      </c>
      <c r="B9" s="143"/>
      <c r="C9" s="143" t="s">
        <v>40</v>
      </c>
      <c r="D9" s="144" t="s">
        <v>337</v>
      </c>
    </row>
    <row r="10" spans="1:4" x14ac:dyDescent="0.25">
      <c r="A10" s="143" t="s">
        <v>344</v>
      </c>
      <c r="B10" s="143"/>
      <c r="C10" s="143" t="s">
        <v>40</v>
      </c>
      <c r="D10" s="144" t="s">
        <v>337</v>
      </c>
    </row>
    <row r="11" spans="1:4" x14ac:dyDescent="0.25">
      <c r="A11" s="143" t="s">
        <v>345</v>
      </c>
      <c r="B11" s="143"/>
      <c r="C11" s="143" t="s">
        <v>40</v>
      </c>
      <c r="D11" s="144" t="s">
        <v>337</v>
      </c>
    </row>
    <row r="12" spans="1:4" x14ac:dyDescent="0.25">
      <c r="A12" s="143" t="s">
        <v>346</v>
      </c>
      <c r="B12" s="143"/>
      <c r="C12" s="143" t="s">
        <v>40</v>
      </c>
      <c r="D12" s="144" t="s">
        <v>335</v>
      </c>
    </row>
    <row r="13" spans="1:4" x14ac:dyDescent="0.25">
      <c r="A13" s="142" t="s">
        <v>347</v>
      </c>
      <c r="B13" s="143"/>
      <c r="C13" s="143" t="s">
        <v>39</v>
      </c>
      <c r="D13" s="144" t="s">
        <v>335</v>
      </c>
    </row>
    <row r="14" spans="1:4" x14ac:dyDescent="0.25">
      <c r="A14" s="143" t="s">
        <v>348</v>
      </c>
      <c r="B14" s="143"/>
      <c r="C14" s="143" t="s">
        <v>40</v>
      </c>
      <c r="D14" s="144" t="s">
        <v>335</v>
      </c>
    </row>
    <row r="15" spans="1:4" x14ac:dyDescent="0.25">
      <c r="A15" s="143" t="s">
        <v>349</v>
      </c>
      <c r="B15" s="143"/>
      <c r="C15" s="143" t="s">
        <v>40</v>
      </c>
      <c r="D15" s="144" t="s">
        <v>335</v>
      </c>
    </row>
    <row r="16" spans="1:4" x14ac:dyDescent="0.25">
      <c r="A16" s="143" t="s">
        <v>350</v>
      </c>
      <c r="B16" s="143"/>
      <c r="C16" s="143" t="s">
        <v>39</v>
      </c>
      <c r="D16" s="144" t="s">
        <v>335</v>
      </c>
    </row>
    <row r="17" spans="1:4" x14ac:dyDescent="0.25">
      <c r="A17" s="143" t="s">
        <v>351</v>
      </c>
      <c r="B17" s="143"/>
      <c r="C17" s="143" t="s">
        <v>40</v>
      </c>
      <c r="D17" s="144" t="s">
        <v>335</v>
      </c>
    </row>
    <row r="18" spans="1:4" x14ac:dyDescent="0.25">
      <c r="A18" s="143" t="s">
        <v>43</v>
      </c>
      <c r="B18" s="143"/>
      <c r="C18" s="143" t="s">
        <v>40</v>
      </c>
      <c r="D18" s="144" t="s">
        <v>337</v>
      </c>
    </row>
    <row r="19" spans="1:4" x14ac:dyDescent="0.25">
      <c r="A19" s="143" t="s">
        <v>44</v>
      </c>
      <c r="B19" s="143"/>
      <c r="C19" s="143" t="s">
        <v>39</v>
      </c>
      <c r="D19" s="144" t="s">
        <v>340</v>
      </c>
    </row>
    <row r="20" spans="1:4" x14ac:dyDescent="0.25">
      <c r="A20" s="143" t="s">
        <v>352</v>
      </c>
      <c r="B20" s="143"/>
      <c r="C20" s="143" t="s">
        <v>39</v>
      </c>
      <c r="D20" s="144" t="s">
        <v>340</v>
      </c>
    </row>
    <row r="21" spans="1:4" x14ac:dyDescent="0.25">
      <c r="A21" s="143" t="s">
        <v>353</v>
      </c>
      <c r="B21" s="143"/>
      <c r="C21" s="143" t="s">
        <v>39</v>
      </c>
      <c r="D21" s="144" t="s">
        <v>340</v>
      </c>
    </row>
    <row r="22" spans="1:4" x14ac:dyDescent="0.25">
      <c r="A22" s="143" t="s">
        <v>45</v>
      </c>
      <c r="B22" s="143"/>
      <c r="C22" s="143" t="s">
        <v>40</v>
      </c>
      <c r="D22" s="144" t="s">
        <v>337</v>
      </c>
    </row>
    <row r="23" spans="1:4" x14ac:dyDescent="0.25">
      <c r="A23" s="143" t="s">
        <v>354</v>
      </c>
      <c r="B23" s="143"/>
      <c r="C23" s="143" t="s">
        <v>40</v>
      </c>
      <c r="D23" s="144" t="s">
        <v>337</v>
      </c>
    </row>
    <row r="24" spans="1:4" x14ac:dyDescent="0.25">
      <c r="A24" s="143" t="s">
        <v>46</v>
      </c>
      <c r="B24" s="143"/>
      <c r="C24" s="143" t="s">
        <v>40</v>
      </c>
      <c r="D24" s="144" t="s">
        <v>337</v>
      </c>
    </row>
    <row r="25" spans="1:4" x14ac:dyDescent="0.25">
      <c r="A25" s="143" t="s">
        <v>355</v>
      </c>
      <c r="B25" s="143"/>
      <c r="C25" s="143" t="s">
        <v>39</v>
      </c>
      <c r="D25" s="144" t="s">
        <v>340</v>
      </c>
    </row>
    <row r="26" spans="1:4" x14ac:dyDescent="0.25">
      <c r="A26" s="145" t="s">
        <v>356</v>
      </c>
      <c r="B26" s="143"/>
      <c r="C26" s="143" t="s">
        <v>39</v>
      </c>
      <c r="D26" s="144" t="s">
        <v>335</v>
      </c>
    </row>
    <row r="27" spans="1:4" x14ac:dyDescent="0.25">
      <c r="A27" s="143" t="s">
        <v>357</v>
      </c>
      <c r="B27" s="143"/>
      <c r="C27" s="143" t="s">
        <v>40</v>
      </c>
      <c r="D27" s="144" t="s">
        <v>337</v>
      </c>
    </row>
    <row r="28" spans="1:4" x14ac:dyDescent="0.25">
      <c r="A28" s="143" t="s">
        <v>358</v>
      </c>
      <c r="B28" s="146" t="s">
        <v>359</v>
      </c>
      <c r="C28" s="146" t="s">
        <v>39</v>
      </c>
      <c r="D28" s="144" t="s">
        <v>335</v>
      </c>
    </row>
    <row r="29" spans="1:4" ht="30" x14ac:dyDescent="0.25">
      <c r="A29" s="143" t="s">
        <v>358</v>
      </c>
      <c r="B29" s="146" t="s">
        <v>360</v>
      </c>
      <c r="C29" s="146" t="s">
        <v>39</v>
      </c>
      <c r="D29" s="144" t="s">
        <v>335</v>
      </c>
    </row>
    <row r="30" spans="1:4" x14ac:dyDescent="0.25">
      <c r="A30" s="143" t="s">
        <v>358</v>
      </c>
      <c r="B30" s="146" t="s">
        <v>47</v>
      </c>
      <c r="C30" s="146" t="s">
        <v>39</v>
      </c>
      <c r="D30" s="144" t="s">
        <v>335</v>
      </c>
    </row>
    <row r="31" spans="1:4" x14ac:dyDescent="0.25">
      <c r="A31" s="143" t="s">
        <v>358</v>
      </c>
      <c r="B31" s="146" t="s">
        <v>361</v>
      </c>
      <c r="C31" s="146" t="s">
        <v>39</v>
      </c>
      <c r="D31" s="144" t="s">
        <v>335</v>
      </c>
    </row>
    <row r="32" spans="1:4" x14ac:dyDescent="0.25">
      <c r="A32" s="142" t="s">
        <v>48</v>
      </c>
      <c r="B32" s="143"/>
      <c r="C32" s="146" t="s">
        <v>39</v>
      </c>
      <c r="D32" s="144" t="s">
        <v>335</v>
      </c>
    </row>
    <row r="33" spans="1:4" x14ac:dyDescent="0.25">
      <c r="A33" s="143" t="s">
        <v>362</v>
      </c>
      <c r="B33" s="143"/>
      <c r="C33" s="143" t="s">
        <v>39</v>
      </c>
      <c r="D33" s="144" t="s">
        <v>335</v>
      </c>
    </row>
    <row r="34" spans="1:4" x14ac:dyDescent="0.25">
      <c r="A34" s="143" t="s">
        <v>363</v>
      </c>
      <c r="B34" s="143"/>
      <c r="C34" s="143" t="s">
        <v>40</v>
      </c>
      <c r="D34" s="144" t="s">
        <v>337</v>
      </c>
    </row>
    <row r="35" spans="1:4" x14ac:dyDescent="0.25">
      <c r="A35" s="143" t="s">
        <v>364</v>
      </c>
      <c r="B35" s="143"/>
      <c r="C35" s="143" t="s">
        <v>40</v>
      </c>
      <c r="D35" s="144" t="s">
        <v>337</v>
      </c>
    </row>
    <row r="36" spans="1:4" x14ac:dyDescent="0.25">
      <c r="A36" s="143" t="s">
        <v>365</v>
      </c>
      <c r="B36" s="143"/>
      <c r="C36" s="143" t="s">
        <v>39</v>
      </c>
      <c r="D36" s="144" t="s">
        <v>340</v>
      </c>
    </row>
    <row r="37" spans="1:4" x14ac:dyDescent="0.25">
      <c r="A37" s="143" t="s">
        <v>366</v>
      </c>
      <c r="B37" s="143"/>
      <c r="C37" s="143" t="s">
        <v>39</v>
      </c>
      <c r="D37" s="144" t="s">
        <v>340</v>
      </c>
    </row>
    <row r="38" spans="1:4" x14ac:dyDescent="0.25">
      <c r="A38" s="143" t="s">
        <v>367</v>
      </c>
      <c r="B38" s="143"/>
      <c r="C38" s="143" t="s">
        <v>39</v>
      </c>
      <c r="D38" s="144" t="s">
        <v>340</v>
      </c>
    </row>
    <row r="39" spans="1:4" x14ac:dyDescent="0.25">
      <c r="A39" s="143" t="s">
        <v>368</v>
      </c>
      <c r="B39" s="143"/>
      <c r="C39" s="143" t="s">
        <v>40</v>
      </c>
      <c r="D39" s="144" t="s">
        <v>337</v>
      </c>
    </row>
    <row r="40" spans="1:4" x14ac:dyDescent="0.25">
      <c r="A40" s="143" t="s">
        <v>369</v>
      </c>
      <c r="B40" s="143"/>
      <c r="C40" s="143" t="s">
        <v>40</v>
      </c>
      <c r="D40" s="144" t="s">
        <v>337</v>
      </c>
    </row>
    <row r="41" spans="1:4" x14ac:dyDescent="0.25">
      <c r="A41" s="143" t="s">
        <v>370</v>
      </c>
      <c r="B41" s="143"/>
      <c r="C41" s="143" t="s">
        <v>39</v>
      </c>
      <c r="D41" s="144" t="s">
        <v>335</v>
      </c>
    </row>
    <row r="42" spans="1:4" x14ac:dyDescent="0.25">
      <c r="A42" s="142" t="s">
        <v>371</v>
      </c>
      <c r="B42" s="143"/>
      <c r="C42" s="143" t="s">
        <v>39</v>
      </c>
      <c r="D42" s="144" t="s">
        <v>340</v>
      </c>
    </row>
    <row r="43" spans="1:4" x14ac:dyDescent="0.25">
      <c r="A43" s="145" t="s">
        <v>372</v>
      </c>
      <c r="B43" s="147"/>
      <c r="C43" s="148" t="s">
        <v>39</v>
      </c>
      <c r="D43" s="144" t="s">
        <v>335</v>
      </c>
    </row>
    <row r="44" spans="1:4" x14ac:dyDescent="0.25">
      <c r="A44" s="145" t="s">
        <v>373</v>
      </c>
      <c r="B44" s="143"/>
      <c r="C44" s="143" t="s">
        <v>40</v>
      </c>
      <c r="D44" s="144" t="s">
        <v>337</v>
      </c>
    </row>
    <row r="45" spans="1:4" x14ac:dyDescent="0.25">
      <c r="A45" s="143" t="s">
        <v>374</v>
      </c>
      <c r="B45" s="146"/>
      <c r="C45" s="143" t="s">
        <v>375</v>
      </c>
      <c r="D45" s="144" t="s">
        <v>337</v>
      </c>
    </row>
    <row r="46" spans="1:4" x14ac:dyDescent="0.25">
      <c r="A46" s="143" t="s">
        <v>376</v>
      </c>
      <c r="B46" s="143"/>
      <c r="C46" s="143" t="s">
        <v>40</v>
      </c>
      <c r="D46" s="144" t="s">
        <v>337</v>
      </c>
    </row>
    <row r="47" spans="1:4" x14ac:dyDescent="0.25">
      <c r="A47" s="143" t="s">
        <v>376</v>
      </c>
      <c r="B47" s="147"/>
      <c r="C47" s="148" t="s">
        <v>39</v>
      </c>
      <c r="D47" s="144" t="s">
        <v>335</v>
      </c>
    </row>
    <row r="48" spans="1:4" x14ac:dyDescent="0.25">
      <c r="A48" s="143" t="s">
        <v>377</v>
      </c>
      <c r="B48" s="147"/>
      <c r="C48" s="148" t="s">
        <v>40</v>
      </c>
      <c r="D48" s="144" t="s">
        <v>335</v>
      </c>
    </row>
    <row r="49" spans="1:4" x14ac:dyDescent="0.25">
      <c r="A49" s="143" t="s">
        <v>378</v>
      </c>
      <c r="B49" s="143"/>
      <c r="C49" s="143" t="s">
        <v>40</v>
      </c>
      <c r="D49" s="144" t="s">
        <v>337</v>
      </c>
    </row>
    <row r="50" spans="1:4" x14ac:dyDescent="0.25">
      <c r="A50" s="143" t="s">
        <v>370</v>
      </c>
      <c r="B50" s="143"/>
      <c r="C50" s="143" t="s">
        <v>39</v>
      </c>
      <c r="D50" s="144" t="s">
        <v>335</v>
      </c>
    </row>
    <row r="51" spans="1:4" x14ac:dyDescent="0.25">
      <c r="A51" s="143" t="s">
        <v>379</v>
      </c>
      <c r="B51" s="143"/>
      <c r="C51" s="143" t="s">
        <v>40</v>
      </c>
      <c r="D51" s="144" t="s">
        <v>335</v>
      </c>
    </row>
    <row r="52" spans="1:4" x14ac:dyDescent="0.25">
      <c r="A52" s="143" t="s">
        <v>49</v>
      </c>
      <c r="B52" s="143"/>
      <c r="C52" s="143" t="s">
        <v>40</v>
      </c>
      <c r="D52" s="144" t="s">
        <v>337</v>
      </c>
    </row>
    <row r="53" spans="1:4" x14ac:dyDescent="0.25">
      <c r="A53" s="143" t="s">
        <v>50</v>
      </c>
      <c r="B53" s="143"/>
      <c r="C53" s="143" t="s">
        <v>40</v>
      </c>
      <c r="D53" s="144" t="s">
        <v>337</v>
      </c>
    </row>
    <row r="54" spans="1:4" x14ac:dyDescent="0.25">
      <c r="A54" s="143" t="s">
        <v>380</v>
      </c>
      <c r="B54" s="143"/>
      <c r="C54" s="143" t="s">
        <v>40</v>
      </c>
      <c r="D54" s="144" t="s">
        <v>337</v>
      </c>
    </row>
    <row r="55" spans="1:4" x14ac:dyDescent="0.25">
      <c r="A55" s="143" t="s">
        <v>381</v>
      </c>
      <c r="B55" s="143"/>
      <c r="C55" s="143" t="s">
        <v>39</v>
      </c>
      <c r="D55" s="144" t="s">
        <v>335</v>
      </c>
    </row>
    <row r="56" spans="1:4" x14ac:dyDescent="0.25">
      <c r="A56" s="143" t="s">
        <v>382</v>
      </c>
      <c r="B56" s="143"/>
      <c r="C56" s="143" t="s">
        <v>40</v>
      </c>
      <c r="D56" s="144" t="s">
        <v>337</v>
      </c>
    </row>
    <row r="57" spans="1:4" x14ac:dyDescent="0.25">
      <c r="A57" s="143" t="s">
        <v>383</v>
      </c>
      <c r="B57" s="143"/>
      <c r="C57" s="143" t="s">
        <v>39</v>
      </c>
      <c r="D57" s="144" t="s">
        <v>340</v>
      </c>
    </row>
    <row r="58" spans="1:4" x14ac:dyDescent="0.25">
      <c r="A58" s="143" t="s">
        <v>384</v>
      </c>
      <c r="B58" s="143"/>
      <c r="C58" s="143" t="s">
        <v>39</v>
      </c>
      <c r="D58" s="144" t="s">
        <v>340</v>
      </c>
    </row>
    <row r="59" spans="1:4" x14ac:dyDescent="0.25">
      <c r="A59" s="143" t="s">
        <v>385</v>
      </c>
      <c r="B59" s="143"/>
      <c r="C59" s="143" t="s">
        <v>40</v>
      </c>
      <c r="D59" s="144" t="s">
        <v>337</v>
      </c>
    </row>
    <row r="60" spans="1:4" x14ac:dyDescent="0.25">
      <c r="A60" s="143" t="s">
        <v>386</v>
      </c>
      <c r="B60" s="143"/>
      <c r="C60" s="143" t="s">
        <v>39</v>
      </c>
      <c r="D60" s="144" t="s">
        <v>340</v>
      </c>
    </row>
    <row r="61" spans="1:4" x14ac:dyDescent="0.25">
      <c r="A61" s="143" t="s">
        <v>387</v>
      </c>
      <c r="B61" s="143"/>
      <c r="C61" s="143" t="s">
        <v>39</v>
      </c>
      <c r="D61" s="144" t="s">
        <v>340</v>
      </c>
    </row>
    <row r="62" spans="1:4" x14ac:dyDescent="0.25">
      <c r="A62" s="143" t="s">
        <v>388</v>
      </c>
      <c r="B62" s="143"/>
      <c r="C62" s="143" t="s">
        <v>39</v>
      </c>
      <c r="D62" s="144" t="s">
        <v>340</v>
      </c>
    </row>
    <row r="63" spans="1:4" x14ac:dyDescent="0.25">
      <c r="A63" s="143" t="s">
        <v>389</v>
      </c>
      <c r="B63" s="143"/>
      <c r="C63" s="143" t="s">
        <v>40</v>
      </c>
      <c r="D63" s="144" t="s">
        <v>337</v>
      </c>
    </row>
    <row r="64" spans="1:4" x14ac:dyDescent="0.25">
      <c r="A64" s="143" t="s">
        <v>390</v>
      </c>
      <c r="B64" s="143"/>
      <c r="C64" s="143" t="s">
        <v>40</v>
      </c>
      <c r="D64" s="144" t="s">
        <v>337</v>
      </c>
    </row>
    <row r="65" spans="1:4" x14ac:dyDescent="0.25">
      <c r="A65" s="143" t="s">
        <v>391</v>
      </c>
      <c r="B65" s="143"/>
      <c r="C65" s="143" t="s">
        <v>40</v>
      </c>
      <c r="D65" s="144" t="s">
        <v>337</v>
      </c>
    </row>
    <row r="66" spans="1:4" x14ac:dyDescent="0.25">
      <c r="A66" s="143" t="s">
        <v>392</v>
      </c>
      <c r="B66" s="143"/>
      <c r="C66" s="143" t="s">
        <v>40</v>
      </c>
      <c r="D66" s="144" t="s">
        <v>337</v>
      </c>
    </row>
    <row r="67" spans="1:4" x14ac:dyDescent="0.25">
      <c r="A67" s="143" t="s">
        <v>393</v>
      </c>
      <c r="B67" s="143"/>
      <c r="C67" s="143" t="s">
        <v>40</v>
      </c>
      <c r="D67" s="144" t="s">
        <v>337</v>
      </c>
    </row>
    <row r="68" spans="1:4" x14ac:dyDescent="0.25">
      <c r="A68" s="143" t="s">
        <v>394</v>
      </c>
      <c r="B68" s="143"/>
      <c r="C68" s="143" t="s">
        <v>39</v>
      </c>
      <c r="D68" s="144" t="s">
        <v>340</v>
      </c>
    </row>
    <row r="69" spans="1:4" x14ac:dyDescent="0.25">
      <c r="A69" s="143" t="s">
        <v>395</v>
      </c>
      <c r="B69" s="143"/>
      <c r="C69" s="143" t="s">
        <v>39</v>
      </c>
      <c r="D69" s="144" t="s">
        <v>343</v>
      </c>
    </row>
    <row r="70" spans="1:4" x14ac:dyDescent="0.25">
      <c r="A70" s="142" t="s">
        <v>396</v>
      </c>
      <c r="B70" s="143"/>
      <c r="C70" s="143" t="s">
        <v>39</v>
      </c>
      <c r="D70" s="144" t="s">
        <v>340</v>
      </c>
    </row>
    <row r="71" spans="1:4" x14ac:dyDescent="0.25">
      <c r="A71" s="143" t="s">
        <v>51</v>
      </c>
      <c r="B71" s="143"/>
      <c r="C71" s="143" t="s">
        <v>40</v>
      </c>
      <c r="D71" s="144" t="s">
        <v>337</v>
      </c>
    </row>
    <row r="72" spans="1:4" x14ac:dyDescent="0.25">
      <c r="A72" s="143" t="s">
        <v>397</v>
      </c>
      <c r="B72" s="143"/>
      <c r="C72" s="143" t="s">
        <v>40</v>
      </c>
      <c r="D72" s="144" t="s">
        <v>337</v>
      </c>
    </row>
    <row r="73" spans="1:4" x14ac:dyDescent="0.25">
      <c r="A73" s="143" t="s">
        <v>398</v>
      </c>
      <c r="B73" s="143"/>
      <c r="C73" s="143" t="s">
        <v>39</v>
      </c>
      <c r="D73" s="144" t="s">
        <v>340</v>
      </c>
    </row>
    <row r="74" spans="1:4" x14ac:dyDescent="0.25">
      <c r="A74" s="143" t="s">
        <v>399</v>
      </c>
      <c r="B74" s="143"/>
      <c r="C74" s="143" t="s">
        <v>40</v>
      </c>
      <c r="D74" s="144" t="s">
        <v>337</v>
      </c>
    </row>
    <row r="75" spans="1:4" x14ac:dyDescent="0.25">
      <c r="A75" s="143" t="s">
        <v>400</v>
      </c>
      <c r="B75" s="143"/>
      <c r="C75" s="143" t="s">
        <v>39</v>
      </c>
      <c r="D75" s="144" t="s">
        <v>340</v>
      </c>
    </row>
    <row r="76" spans="1:4" x14ac:dyDescent="0.25">
      <c r="A76" s="143" t="s">
        <v>52</v>
      </c>
      <c r="B76" s="143"/>
      <c r="C76" s="143" t="s">
        <v>40</v>
      </c>
      <c r="D76" s="144" t="s">
        <v>337</v>
      </c>
    </row>
    <row r="77" spans="1:4" x14ac:dyDescent="0.25">
      <c r="A77" s="143" t="s">
        <v>401</v>
      </c>
      <c r="B77" s="143"/>
      <c r="C77" s="143" t="s">
        <v>40</v>
      </c>
      <c r="D77" s="144" t="s">
        <v>337</v>
      </c>
    </row>
    <row r="78" spans="1:4" x14ac:dyDescent="0.25">
      <c r="A78" s="143" t="s">
        <v>402</v>
      </c>
      <c r="B78" s="143"/>
      <c r="C78" s="143" t="s">
        <v>39</v>
      </c>
      <c r="D78" s="144" t="s">
        <v>340</v>
      </c>
    </row>
    <row r="79" spans="1:4" x14ac:dyDescent="0.25">
      <c r="A79" s="143" t="s">
        <v>53</v>
      </c>
      <c r="B79" s="143"/>
      <c r="C79" s="143" t="s">
        <v>39</v>
      </c>
      <c r="D79" s="144" t="s">
        <v>340</v>
      </c>
    </row>
    <row r="80" spans="1:4" x14ac:dyDescent="0.25">
      <c r="A80" s="143" t="s">
        <v>403</v>
      </c>
      <c r="B80" s="143"/>
      <c r="C80" s="143" t="s">
        <v>40</v>
      </c>
      <c r="D80" s="144" t="s">
        <v>337</v>
      </c>
    </row>
    <row r="81" spans="1:4" x14ac:dyDescent="0.25">
      <c r="A81" s="143" t="s">
        <v>404</v>
      </c>
      <c r="B81" s="143"/>
      <c r="C81" s="143" t="s">
        <v>40</v>
      </c>
      <c r="D81" s="144" t="s">
        <v>335</v>
      </c>
    </row>
    <row r="82" spans="1:4" x14ac:dyDescent="0.25">
      <c r="A82" s="143" t="s">
        <v>405</v>
      </c>
      <c r="B82" s="143"/>
      <c r="C82" s="143" t="s">
        <v>39</v>
      </c>
      <c r="D82" s="144" t="s">
        <v>335</v>
      </c>
    </row>
    <row r="83" spans="1:4" x14ac:dyDescent="0.25">
      <c r="A83" s="143" t="s">
        <v>406</v>
      </c>
      <c r="B83" s="143"/>
      <c r="C83" s="143" t="s">
        <v>40</v>
      </c>
      <c r="D83" s="144" t="s">
        <v>335</v>
      </c>
    </row>
    <row r="84" spans="1:4" x14ac:dyDescent="0.25">
      <c r="A84" s="143" t="s">
        <v>407</v>
      </c>
      <c r="B84" s="143"/>
      <c r="C84" s="143" t="s">
        <v>40</v>
      </c>
      <c r="D84" s="144" t="s">
        <v>337</v>
      </c>
    </row>
    <row r="85" spans="1:4" x14ac:dyDescent="0.25">
      <c r="A85" s="143" t="s">
        <v>408</v>
      </c>
      <c r="B85" s="143"/>
      <c r="C85" s="143" t="s">
        <v>40</v>
      </c>
      <c r="D85" s="144" t="s">
        <v>337</v>
      </c>
    </row>
    <row r="86" spans="1:4" x14ac:dyDescent="0.25">
      <c r="A86" s="143" t="s">
        <v>409</v>
      </c>
      <c r="B86" s="143"/>
      <c r="C86" s="143" t="s">
        <v>39</v>
      </c>
      <c r="D86" s="144" t="s">
        <v>340</v>
      </c>
    </row>
    <row r="87" spans="1:4" x14ac:dyDescent="0.25">
      <c r="A87" s="142" t="s">
        <v>410</v>
      </c>
      <c r="B87" s="143"/>
      <c r="C87" s="143" t="s">
        <v>375</v>
      </c>
      <c r="D87" s="144" t="s">
        <v>337</v>
      </c>
    </row>
    <row r="88" spans="1:4" x14ac:dyDescent="0.25">
      <c r="A88" s="142" t="s">
        <v>411</v>
      </c>
      <c r="B88" s="146" t="s">
        <v>412</v>
      </c>
      <c r="C88" s="143" t="s">
        <v>375</v>
      </c>
      <c r="D88" s="144" t="s">
        <v>337</v>
      </c>
    </row>
    <row r="89" spans="1:4" x14ac:dyDescent="0.25">
      <c r="A89" s="142" t="s">
        <v>411</v>
      </c>
      <c r="B89" s="146" t="s">
        <v>413</v>
      </c>
      <c r="C89" s="143" t="s">
        <v>375</v>
      </c>
      <c r="D89" s="144" t="s">
        <v>337</v>
      </c>
    </row>
    <row r="90" spans="1:4" x14ac:dyDescent="0.25">
      <c r="A90" s="142" t="s">
        <v>411</v>
      </c>
      <c r="B90" s="146" t="s">
        <v>414</v>
      </c>
      <c r="C90" s="143" t="s">
        <v>375</v>
      </c>
      <c r="D90" s="144" t="s">
        <v>337</v>
      </c>
    </row>
    <row r="91" spans="1:4" x14ac:dyDescent="0.25">
      <c r="A91" s="142" t="s">
        <v>411</v>
      </c>
      <c r="B91" s="146" t="s">
        <v>415</v>
      </c>
      <c r="C91" s="143" t="s">
        <v>375</v>
      </c>
      <c r="D91" s="144" t="s">
        <v>337</v>
      </c>
    </row>
    <row r="92" spans="1:4" x14ac:dyDescent="0.25">
      <c r="A92" s="143" t="s">
        <v>416</v>
      </c>
      <c r="B92" s="143"/>
      <c r="C92" s="143" t="s">
        <v>40</v>
      </c>
      <c r="D92" s="144" t="s">
        <v>337</v>
      </c>
    </row>
    <row r="93" spans="1:4" x14ac:dyDescent="0.25">
      <c r="A93" s="143" t="s">
        <v>417</v>
      </c>
      <c r="B93" s="143"/>
      <c r="C93" s="143" t="s">
        <v>40</v>
      </c>
      <c r="D93" s="144" t="s">
        <v>337</v>
      </c>
    </row>
    <row r="94" spans="1:4" x14ac:dyDescent="0.25">
      <c r="A94" s="143" t="s">
        <v>418</v>
      </c>
      <c r="B94" s="143"/>
      <c r="C94" s="143" t="s">
        <v>40</v>
      </c>
      <c r="D94" s="144" t="s">
        <v>337</v>
      </c>
    </row>
    <row r="95" spans="1:4" x14ac:dyDescent="0.25">
      <c r="A95" s="143" t="s">
        <v>419</v>
      </c>
      <c r="B95" s="143"/>
      <c r="C95" s="143" t="s">
        <v>40</v>
      </c>
      <c r="D95" s="144" t="s">
        <v>337</v>
      </c>
    </row>
    <row r="96" spans="1:4" x14ac:dyDescent="0.25">
      <c r="A96" s="143" t="s">
        <v>420</v>
      </c>
      <c r="B96" s="143"/>
      <c r="C96" s="143" t="s">
        <v>39</v>
      </c>
      <c r="D96" s="144" t="s">
        <v>335</v>
      </c>
    </row>
    <row r="97" spans="1:4" x14ac:dyDescent="0.25">
      <c r="A97" s="143" t="s">
        <v>421</v>
      </c>
      <c r="B97" s="143"/>
      <c r="C97" s="143" t="s">
        <v>40</v>
      </c>
      <c r="D97" s="144" t="s">
        <v>337</v>
      </c>
    </row>
    <row r="98" spans="1:4" x14ac:dyDescent="0.25">
      <c r="A98" s="143" t="s">
        <v>422</v>
      </c>
      <c r="B98" s="143"/>
      <c r="C98" s="143" t="s">
        <v>39</v>
      </c>
      <c r="D98" s="144" t="s">
        <v>335</v>
      </c>
    </row>
    <row r="99" spans="1:4" x14ac:dyDescent="0.25">
      <c r="A99" s="143" t="s">
        <v>423</v>
      </c>
      <c r="B99" s="143"/>
      <c r="C99" s="143" t="s">
        <v>39</v>
      </c>
      <c r="D99" s="144" t="s">
        <v>335</v>
      </c>
    </row>
    <row r="100" spans="1:4" x14ac:dyDescent="0.25">
      <c r="A100" s="143" t="s">
        <v>424</v>
      </c>
      <c r="B100" s="143"/>
      <c r="C100" s="143" t="s">
        <v>39</v>
      </c>
      <c r="D100" s="144" t="s">
        <v>335</v>
      </c>
    </row>
    <row r="101" spans="1:4" x14ac:dyDescent="0.25">
      <c r="A101" s="143" t="s">
        <v>425</v>
      </c>
      <c r="B101" s="143"/>
      <c r="C101" s="143" t="s">
        <v>39</v>
      </c>
      <c r="D101" s="144" t="s">
        <v>335</v>
      </c>
    </row>
    <row r="102" spans="1:4" x14ac:dyDescent="0.25">
      <c r="A102" s="143" t="s">
        <v>426</v>
      </c>
      <c r="B102" s="143"/>
      <c r="C102" s="143" t="s">
        <v>40</v>
      </c>
      <c r="D102" s="144" t="s">
        <v>337</v>
      </c>
    </row>
    <row r="103" spans="1:4" x14ac:dyDescent="0.25">
      <c r="A103" s="143" t="s">
        <v>427</v>
      </c>
      <c r="B103" s="143"/>
      <c r="C103" s="143" t="s">
        <v>39</v>
      </c>
      <c r="D103" s="144" t="s">
        <v>427</v>
      </c>
    </row>
    <row r="104" spans="1:4" x14ac:dyDescent="0.25">
      <c r="A104" s="143" t="s">
        <v>428</v>
      </c>
      <c r="B104" s="143"/>
      <c r="C104" s="143" t="s">
        <v>39</v>
      </c>
      <c r="D104" s="144" t="s">
        <v>335</v>
      </c>
    </row>
    <row r="105" spans="1:4" x14ac:dyDescent="0.25">
      <c r="A105" s="143" t="s">
        <v>429</v>
      </c>
      <c r="B105" s="143" t="s">
        <v>55</v>
      </c>
      <c r="C105" s="143" t="s">
        <v>39</v>
      </c>
      <c r="D105" s="144" t="s">
        <v>429</v>
      </c>
    </row>
    <row r="106" spans="1:4" x14ac:dyDescent="0.25">
      <c r="A106" s="143" t="s">
        <v>429</v>
      </c>
      <c r="B106" s="143" t="s">
        <v>56</v>
      </c>
      <c r="C106" s="143" t="s">
        <v>39</v>
      </c>
      <c r="D106" s="144" t="s">
        <v>429</v>
      </c>
    </row>
    <row r="107" spans="1:4" x14ac:dyDescent="0.25">
      <c r="A107" s="143" t="s">
        <v>430</v>
      </c>
      <c r="B107" s="143"/>
      <c r="C107" s="143" t="s">
        <v>40</v>
      </c>
      <c r="D107" s="144" t="s">
        <v>337</v>
      </c>
    </row>
    <row r="108" spans="1:4" x14ac:dyDescent="0.25">
      <c r="A108" s="143" t="s">
        <v>431</v>
      </c>
      <c r="B108" s="143"/>
      <c r="C108" s="143" t="s">
        <v>40</v>
      </c>
      <c r="D108" s="144" t="s">
        <v>337</v>
      </c>
    </row>
    <row r="109" spans="1:4" x14ac:dyDescent="0.25">
      <c r="A109" s="143" t="s">
        <v>432</v>
      </c>
      <c r="B109" s="143"/>
      <c r="C109" s="143" t="s">
        <v>40</v>
      </c>
      <c r="D109" s="144" t="s">
        <v>337</v>
      </c>
    </row>
    <row r="110" spans="1:4" x14ac:dyDescent="0.25">
      <c r="A110" s="143" t="s">
        <v>57</v>
      </c>
      <c r="B110" s="143"/>
      <c r="C110" s="143" t="s">
        <v>39</v>
      </c>
      <c r="D110" s="144" t="s">
        <v>335</v>
      </c>
    </row>
    <row r="111" spans="1:4" x14ac:dyDescent="0.25">
      <c r="A111" s="143" t="s">
        <v>418</v>
      </c>
      <c r="B111" s="143"/>
      <c r="C111" s="143" t="s">
        <v>40</v>
      </c>
      <c r="D111" s="144" t="s">
        <v>337</v>
      </c>
    </row>
    <row r="112" spans="1:4" x14ac:dyDescent="0.25">
      <c r="A112" s="143" t="s">
        <v>433</v>
      </c>
      <c r="B112" s="143"/>
      <c r="C112" s="143" t="s">
        <v>39</v>
      </c>
      <c r="D112" s="144" t="s">
        <v>340</v>
      </c>
    </row>
    <row r="113" spans="1:4" x14ac:dyDescent="0.25">
      <c r="A113" s="143" t="s">
        <v>434</v>
      </c>
      <c r="B113" s="143"/>
      <c r="C113" s="143" t="s">
        <v>40</v>
      </c>
      <c r="D113" s="144" t="s">
        <v>337</v>
      </c>
    </row>
    <row r="114" spans="1:4" x14ac:dyDescent="0.25">
      <c r="A114" s="143" t="s">
        <v>435</v>
      </c>
      <c r="B114" s="143"/>
      <c r="C114" s="143" t="s">
        <v>40</v>
      </c>
      <c r="D114" s="144" t="s">
        <v>337</v>
      </c>
    </row>
    <row r="115" spans="1:4" x14ac:dyDescent="0.25">
      <c r="A115" s="143" t="s">
        <v>436</v>
      </c>
      <c r="B115" s="143"/>
      <c r="C115" s="143" t="s">
        <v>40</v>
      </c>
      <c r="D115" s="144" t="s">
        <v>337</v>
      </c>
    </row>
    <row r="116" spans="1:4" x14ac:dyDescent="0.25">
      <c r="A116" s="143" t="s">
        <v>437</v>
      </c>
      <c r="B116" s="143"/>
      <c r="C116" s="143" t="s">
        <v>40</v>
      </c>
      <c r="D116" s="144" t="s">
        <v>335</v>
      </c>
    </row>
    <row r="117" spans="1:4" x14ac:dyDescent="0.25">
      <c r="A117" s="143" t="s">
        <v>438</v>
      </c>
      <c r="B117" s="143"/>
      <c r="C117" s="143" t="s">
        <v>39</v>
      </c>
      <c r="D117" s="144" t="s">
        <v>335</v>
      </c>
    </row>
    <row r="118" spans="1:4" x14ac:dyDescent="0.25">
      <c r="A118" s="143" t="s">
        <v>439</v>
      </c>
      <c r="B118" s="143"/>
      <c r="C118" s="143" t="s">
        <v>40</v>
      </c>
      <c r="D118" s="144" t="s">
        <v>335</v>
      </c>
    </row>
    <row r="119" spans="1:4" x14ac:dyDescent="0.25">
      <c r="A119" s="143" t="s">
        <v>440</v>
      </c>
      <c r="B119" s="143"/>
      <c r="C119" s="143" t="s">
        <v>39</v>
      </c>
      <c r="D119" s="144" t="s">
        <v>335</v>
      </c>
    </row>
    <row r="120" spans="1:4" x14ac:dyDescent="0.25">
      <c r="A120" s="143" t="s">
        <v>441</v>
      </c>
      <c r="B120" s="143"/>
      <c r="C120" s="143" t="s">
        <v>40</v>
      </c>
      <c r="D120" s="144" t="s">
        <v>335</v>
      </c>
    </row>
    <row r="121" spans="1:4" x14ac:dyDescent="0.25">
      <c r="A121" s="143" t="s">
        <v>442</v>
      </c>
      <c r="B121" s="143"/>
      <c r="C121" s="143" t="s">
        <v>40</v>
      </c>
      <c r="D121" s="144" t="s">
        <v>337</v>
      </c>
    </row>
    <row r="122" spans="1:4" x14ac:dyDescent="0.25">
      <c r="A122" s="143" t="s">
        <v>443</v>
      </c>
      <c r="B122" s="143"/>
      <c r="C122" s="143" t="s">
        <v>39</v>
      </c>
      <c r="D122" s="144" t="s">
        <v>340</v>
      </c>
    </row>
    <row r="123" spans="1:4" x14ac:dyDescent="0.25">
      <c r="A123" s="143" t="s">
        <v>58</v>
      </c>
      <c r="B123" s="143"/>
      <c r="C123" s="143" t="s">
        <v>40</v>
      </c>
      <c r="D123" s="144" t="s">
        <v>337</v>
      </c>
    </row>
    <row r="124" spans="1:4" x14ac:dyDescent="0.25">
      <c r="A124" s="143" t="s">
        <v>59</v>
      </c>
      <c r="B124" s="143"/>
      <c r="C124" s="143" t="s">
        <v>39</v>
      </c>
      <c r="D124" s="144" t="s">
        <v>335</v>
      </c>
    </row>
    <row r="125" spans="1:4" x14ac:dyDescent="0.25">
      <c r="A125" s="145" t="s">
        <v>444</v>
      </c>
      <c r="B125" s="143"/>
      <c r="C125" s="143" t="s">
        <v>39</v>
      </c>
      <c r="D125" s="144" t="s">
        <v>335</v>
      </c>
    </row>
    <row r="126" spans="1:4" x14ac:dyDescent="0.25">
      <c r="A126" s="143" t="s">
        <v>60</v>
      </c>
      <c r="B126" s="143"/>
      <c r="C126" s="143" t="s">
        <v>40</v>
      </c>
      <c r="D126" s="144" t="s">
        <v>337</v>
      </c>
    </row>
    <row r="127" spans="1:4" x14ac:dyDescent="0.25">
      <c r="A127" s="143" t="s">
        <v>445</v>
      </c>
      <c r="B127" s="143"/>
      <c r="C127" s="143" t="s">
        <v>40</v>
      </c>
      <c r="D127" s="144" t="s">
        <v>337</v>
      </c>
    </row>
    <row r="128" spans="1:4" x14ac:dyDescent="0.25">
      <c r="A128" s="143" t="s">
        <v>446</v>
      </c>
      <c r="B128" s="143"/>
      <c r="C128" s="143" t="s">
        <v>40</v>
      </c>
      <c r="D128" s="144" t="s">
        <v>337</v>
      </c>
    </row>
    <row r="129" spans="1:4" x14ac:dyDescent="0.25">
      <c r="A129" s="143" t="s">
        <v>447</v>
      </c>
      <c r="B129" s="143"/>
      <c r="C129" s="143" t="s">
        <v>40</v>
      </c>
      <c r="D129" s="144" t="s">
        <v>337</v>
      </c>
    </row>
    <row r="130" spans="1:4" x14ac:dyDescent="0.25">
      <c r="A130" s="143" t="s">
        <v>448</v>
      </c>
      <c r="B130" s="143"/>
      <c r="C130" s="143" t="s">
        <v>40</v>
      </c>
      <c r="D130" s="144" t="s">
        <v>337</v>
      </c>
    </row>
    <row r="131" spans="1:4" x14ac:dyDescent="0.25">
      <c r="A131" s="143" t="s">
        <v>449</v>
      </c>
      <c r="B131" s="143"/>
      <c r="C131" s="143" t="s">
        <v>40</v>
      </c>
      <c r="D131" s="144" t="s">
        <v>337</v>
      </c>
    </row>
    <row r="132" spans="1:4" x14ac:dyDescent="0.25">
      <c r="A132" s="145" t="s">
        <v>450</v>
      </c>
      <c r="B132" s="143"/>
      <c r="C132" s="143" t="s">
        <v>40</v>
      </c>
      <c r="D132" s="144" t="s">
        <v>335</v>
      </c>
    </row>
    <row r="133" spans="1:4" x14ac:dyDescent="0.25">
      <c r="A133" s="145" t="s">
        <v>451</v>
      </c>
      <c r="B133" s="143"/>
      <c r="C133" s="143" t="s">
        <v>39</v>
      </c>
      <c r="D133" s="144" t="s">
        <v>335</v>
      </c>
    </row>
    <row r="134" spans="1:4" x14ac:dyDescent="0.25">
      <c r="A134" s="145" t="s">
        <v>452</v>
      </c>
      <c r="B134" s="143"/>
      <c r="C134" s="143" t="s">
        <v>40</v>
      </c>
      <c r="D134" s="144" t="s">
        <v>335</v>
      </c>
    </row>
    <row r="135" spans="1:4" x14ac:dyDescent="0.25">
      <c r="A135" s="143" t="s">
        <v>453</v>
      </c>
      <c r="B135" s="143"/>
      <c r="C135" s="143" t="s">
        <v>40</v>
      </c>
      <c r="D135" s="144" t="s">
        <v>337</v>
      </c>
    </row>
    <row r="136" spans="1:4" x14ac:dyDescent="0.25">
      <c r="A136" s="145" t="s">
        <v>454</v>
      </c>
      <c r="B136" s="143"/>
      <c r="C136" s="143" t="s">
        <v>40</v>
      </c>
      <c r="D136" s="144" t="s">
        <v>335</v>
      </c>
    </row>
    <row r="137" spans="1:4" x14ac:dyDescent="0.25">
      <c r="A137" s="143" t="s">
        <v>432</v>
      </c>
      <c r="B137" s="143"/>
      <c r="C137" s="143" t="s">
        <v>40</v>
      </c>
      <c r="D137" s="144" t="s">
        <v>337</v>
      </c>
    </row>
    <row r="138" spans="1:4" x14ac:dyDescent="0.25">
      <c r="A138" s="143" t="s">
        <v>455</v>
      </c>
      <c r="B138" s="143"/>
      <c r="C138" s="143" t="s">
        <v>39</v>
      </c>
      <c r="D138" s="144" t="s">
        <v>340</v>
      </c>
    </row>
    <row r="139" spans="1:4" x14ac:dyDescent="0.25">
      <c r="A139" s="143" t="s">
        <v>456</v>
      </c>
      <c r="B139" s="143"/>
      <c r="C139" s="143" t="s">
        <v>40</v>
      </c>
      <c r="D139" s="144" t="s">
        <v>337</v>
      </c>
    </row>
    <row r="140" spans="1:4" x14ac:dyDescent="0.25">
      <c r="A140" s="143" t="s">
        <v>457</v>
      </c>
      <c r="B140" s="143"/>
      <c r="C140" s="143" t="s">
        <v>40</v>
      </c>
      <c r="D140" s="144" t="s">
        <v>337</v>
      </c>
    </row>
    <row r="141" spans="1:4" x14ac:dyDescent="0.25">
      <c r="A141" s="143" t="s">
        <v>61</v>
      </c>
      <c r="B141" s="143"/>
      <c r="C141" s="143" t="s">
        <v>39</v>
      </c>
      <c r="D141" s="144" t="s">
        <v>340</v>
      </c>
    </row>
    <row r="142" spans="1:4" x14ac:dyDescent="0.25">
      <c r="A142" s="143" t="s">
        <v>62</v>
      </c>
      <c r="B142" s="143"/>
      <c r="C142" s="143" t="s">
        <v>40</v>
      </c>
      <c r="D142" s="144" t="s">
        <v>337</v>
      </c>
    </row>
    <row r="143" spans="1:4" x14ac:dyDescent="0.25">
      <c r="A143" s="143" t="s">
        <v>63</v>
      </c>
      <c r="B143" s="143"/>
      <c r="C143" s="143" t="s">
        <v>40</v>
      </c>
      <c r="D143" s="144" t="s">
        <v>337</v>
      </c>
    </row>
    <row r="144" spans="1:4" x14ac:dyDescent="0.25">
      <c r="A144" s="143" t="s">
        <v>458</v>
      </c>
      <c r="B144" s="143"/>
      <c r="C144" s="143" t="s">
        <v>40</v>
      </c>
      <c r="D144" s="144" t="s">
        <v>337</v>
      </c>
    </row>
    <row r="145" spans="1:4" x14ac:dyDescent="0.25">
      <c r="A145" s="143" t="s">
        <v>459</v>
      </c>
      <c r="B145" s="143"/>
      <c r="C145" s="143" t="s">
        <v>40</v>
      </c>
      <c r="D145" s="144" t="s">
        <v>460</v>
      </c>
    </row>
    <row r="146" spans="1:4" x14ac:dyDescent="0.25">
      <c r="A146" s="143" t="s">
        <v>461</v>
      </c>
      <c r="B146" s="143"/>
      <c r="C146" s="143" t="s">
        <v>39</v>
      </c>
      <c r="D146" s="144" t="s">
        <v>462</v>
      </c>
    </row>
    <row r="147" spans="1:4" x14ac:dyDescent="0.25">
      <c r="A147" s="143" t="s">
        <v>463</v>
      </c>
      <c r="B147" s="143"/>
      <c r="C147" s="143" t="s">
        <v>40</v>
      </c>
      <c r="D147" s="144" t="s">
        <v>337</v>
      </c>
    </row>
    <row r="148" spans="1:4" x14ac:dyDescent="0.25">
      <c r="A148" s="145" t="s">
        <v>464</v>
      </c>
      <c r="B148" s="143"/>
      <c r="C148" s="143" t="s">
        <v>39</v>
      </c>
      <c r="D148" s="144" t="s">
        <v>335</v>
      </c>
    </row>
    <row r="149" spans="1:4" x14ac:dyDescent="0.25">
      <c r="A149" s="143" t="s">
        <v>465</v>
      </c>
      <c r="B149" s="143"/>
      <c r="C149" s="143" t="s">
        <v>40</v>
      </c>
      <c r="D149" s="144" t="s">
        <v>337</v>
      </c>
    </row>
    <row r="150" spans="1:4" x14ac:dyDescent="0.25">
      <c r="A150" s="143" t="s">
        <v>466</v>
      </c>
      <c r="B150" s="143"/>
      <c r="C150" s="143" t="s">
        <v>40</v>
      </c>
      <c r="D150" s="144" t="s">
        <v>337</v>
      </c>
    </row>
    <row r="151" spans="1:4" x14ac:dyDescent="0.25">
      <c r="A151" s="143" t="s">
        <v>467</v>
      </c>
      <c r="B151" s="143"/>
      <c r="C151" s="143" t="s">
        <v>39</v>
      </c>
      <c r="D151" s="144" t="s">
        <v>340</v>
      </c>
    </row>
    <row r="152" spans="1:4" x14ac:dyDescent="0.25">
      <c r="A152" s="143" t="s">
        <v>468</v>
      </c>
      <c r="B152" s="143"/>
      <c r="C152" s="143" t="s">
        <v>40</v>
      </c>
      <c r="D152" s="144" t="s">
        <v>337</v>
      </c>
    </row>
    <row r="153" spans="1:4" x14ac:dyDescent="0.25">
      <c r="A153" s="143" t="s">
        <v>64</v>
      </c>
      <c r="B153" s="143"/>
      <c r="C153" s="143" t="s">
        <v>40</v>
      </c>
      <c r="D153" s="144" t="s">
        <v>337</v>
      </c>
    </row>
    <row r="154" spans="1:4" x14ac:dyDescent="0.25">
      <c r="A154" s="143" t="s">
        <v>65</v>
      </c>
      <c r="B154" s="143"/>
      <c r="C154" s="143" t="s">
        <v>40</v>
      </c>
      <c r="D154" s="144" t="s">
        <v>337</v>
      </c>
    </row>
    <row r="155" spans="1:4" x14ac:dyDescent="0.25">
      <c r="A155" s="143" t="s">
        <v>469</v>
      </c>
      <c r="B155" s="143"/>
      <c r="C155" s="143" t="s">
        <v>40</v>
      </c>
      <c r="D155" s="144" t="s">
        <v>337</v>
      </c>
    </row>
    <row r="156" spans="1:4" x14ac:dyDescent="0.25">
      <c r="A156" s="145" t="s">
        <v>470</v>
      </c>
      <c r="B156" s="143"/>
      <c r="C156" s="143" t="s">
        <v>39</v>
      </c>
      <c r="D156" s="144" t="s">
        <v>335</v>
      </c>
    </row>
    <row r="157" spans="1:4" x14ac:dyDescent="0.25">
      <c r="A157" s="145" t="s">
        <v>471</v>
      </c>
      <c r="B157" s="143"/>
      <c r="C157" s="143" t="s">
        <v>40</v>
      </c>
      <c r="D157" s="144" t="s">
        <v>335</v>
      </c>
    </row>
    <row r="158" spans="1:4" x14ac:dyDescent="0.25">
      <c r="A158" s="143" t="s">
        <v>472</v>
      </c>
      <c r="B158" s="143"/>
      <c r="C158" s="143" t="s">
        <v>40</v>
      </c>
      <c r="D158" s="144" t="s">
        <v>337</v>
      </c>
    </row>
    <row r="159" spans="1:4" x14ac:dyDescent="0.25">
      <c r="A159" s="145" t="s">
        <v>473</v>
      </c>
      <c r="B159" s="147"/>
      <c r="C159" s="148" t="s">
        <v>40</v>
      </c>
      <c r="D159" s="144" t="s">
        <v>335</v>
      </c>
    </row>
    <row r="160" spans="1:4" x14ac:dyDescent="0.25">
      <c r="A160" s="145" t="s">
        <v>474</v>
      </c>
      <c r="B160" s="143"/>
      <c r="C160" s="143" t="s">
        <v>39</v>
      </c>
      <c r="D160" s="144" t="s">
        <v>335</v>
      </c>
    </row>
    <row r="161" spans="1:4" x14ac:dyDescent="0.25">
      <c r="A161" s="145" t="s">
        <v>475</v>
      </c>
      <c r="B161" s="143"/>
      <c r="C161" s="143" t="s">
        <v>39</v>
      </c>
      <c r="D161" s="144" t="s">
        <v>335</v>
      </c>
    </row>
    <row r="162" spans="1:4" x14ac:dyDescent="0.25">
      <c r="A162" s="145" t="s">
        <v>476</v>
      </c>
      <c r="B162" s="143"/>
      <c r="C162" s="143" t="s">
        <v>39</v>
      </c>
      <c r="D162" s="144" t="s">
        <v>335</v>
      </c>
    </row>
    <row r="163" spans="1:4" x14ac:dyDescent="0.25">
      <c r="A163" s="145" t="s">
        <v>477</v>
      </c>
      <c r="B163" s="143"/>
      <c r="C163" s="143" t="s">
        <v>39</v>
      </c>
      <c r="D163" s="144" t="s">
        <v>335</v>
      </c>
    </row>
    <row r="164" spans="1:4" x14ac:dyDescent="0.25">
      <c r="A164" s="143" t="s">
        <v>478</v>
      </c>
      <c r="B164" s="143"/>
      <c r="C164" s="143" t="s">
        <v>39</v>
      </c>
      <c r="D164" s="144" t="s">
        <v>340</v>
      </c>
    </row>
    <row r="165" spans="1:4" x14ac:dyDescent="0.25">
      <c r="A165" s="143" t="s">
        <v>66</v>
      </c>
      <c r="B165" s="143"/>
      <c r="C165" s="143" t="s">
        <v>40</v>
      </c>
      <c r="D165" s="144" t="s">
        <v>337</v>
      </c>
    </row>
    <row r="166" spans="1:4" x14ac:dyDescent="0.25">
      <c r="A166" s="145" t="s">
        <v>479</v>
      </c>
      <c r="B166" s="143"/>
      <c r="C166" s="143" t="s">
        <v>39</v>
      </c>
      <c r="D166" s="144" t="s">
        <v>335</v>
      </c>
    </row>
    <row r="167" spans="1:4" x14ac:dyDescent="0.25">
      <c r="A167" s="143" t="s">
        <v>480</v>
      </c>
      <c r="B167" s="143"/>
      <c r="C167" s="143" t="s">
        <v>40</v>
      </c>
      <c r="D167" s="144" t="s">
        <v>335</v>
      </c>
    </row>
    <row r="168" spans="1:4" x14ac:dyDescent="0.25">
      <c r="A168" s="143" t="s">
        <v>357</v>
      </c>
      <c r="B168" s="143"/>
      <c r="C168" s="143" t="s">
        <v>40</v>
      </c>
      <c r="D168" s="144" t="s">
        <v>337</v>
      </c>
    </row>
    <row r="169" spans="1:4" x14ac:dyDescent="0.25">
      <c r="A169" s="143" t="s">
        <v>481</v>
      </c>
      <c r="B169" s="143"/>
      <c r="C169" s="143" t="s">
        <v>39</v>
      </c>
      <c r="D169" s="144" t="s">
        <v>343</v>
      </c>
    </row>
    <row r="170" spans="1:4" x14ac:dyDescent="0.25">
      <c r="A170" s="143" t="s">
        <v>482</v>
      </c>
      <c r="B170" s="143"/>
      <c r="C170" s="143" t="s">
        <v>39</v>
      </c>
      <c r="D170" s="144" t="s">
        <v>340</v>
      </c>
    </row>
    <row r="171" spans="1:4" x14ac:dyDescent="0.25">
      <c r="A171" s="143" t="s">
        <v>483</v>
      </c>
      <c r="B171" s="143"/>
      <c r="C171" s="143" t="s">
        <v>40</v>
      </c>
      <c r="D171" s="144" t="s">
        <v>337</v>
      </c>
    </row>
    <row r="172" spans="1:4" x14ac:dyDescent="0.25">
      <c r="A172" s="143" t="s">
        <v>67</v>
      </c>
      <c r="B172" s="143"/>
      <c r="C172" s="143" t="s">
        <v>40</v>
      </c>
      <c r="D172" s="144" t="s">
        <v>337</v>
      </c>
    </row>
    <row r="173" spans="1:4" x14ac:dyDescent="0.25">
      <c r="A173" s="143" t="s">
        <v>484</v>
      </c>
      <c r="B173" s="143"/>
      <c r="C173" s="143" t="s">
        <v>40</v>
      </c>
      <c r="D173" s="144" t="s">
        <v>337</v>
      </c>
    </row>
    <row r="174" spans="1:4" x14ac:dyDescent="0.25">
      <c r="A174" s="143" t="s">
        <v>68</v>
      </c>
      <c r="B174" s="143"/>
      <c r="C174" s="143" t="s">
        <v>40</v>
      </c>
      <c r="D174" s="144" t="s">
        <v>337</v>
      </c>
    </row>
    <row r="175" spans="1:4" x14ac:dyDescent="0.25">
      <c r="A175" s="143" t="s">
        <v>69</v>
      </c>
      <c r="B175" s="143"/>
      <c r="C175" s="143" t="s">
        <v>40</v>
      </c>
      <c r="D175" s="144" t="s">
        <v>337</v>
      </c>
    </row>
    <row r="176" spans="1:4" x14ac:dyDescent="0.25">
      <c r="A176" s="143" t="s">
        <v>485</v>
      </c>
      <c r="B176" s="143"/>
      <c r="C176" s="143" t="s">
        <v>40</v>
      </c>
      <c r="D176" s="144" t="s">
        <v>337</v>
      </c>
    </row>
    <row r="177" spans="1:4" x14ac:dyDescent="0.25">
      <c r="A177" s="143" t="s">
        <v>486</v>
      </c>
      <c r="B177" s="143"/>
      <c r="C177" s="143" t="s">
        <v>40</v>
      </c>
      <c r="D177" s="144" t="s">
        <v>337</v>
      </c>
    </row>
    <row r="178" spans="1:4" x14ac:dyDescent="0.25">
      <c r="A178" s="143" t="s">
        <v>487</v>
      </c>
      <c r="B178" s="143"/>
      <c r="C178" s="143" t="s">
        <v>40</v>
      </c>
      <c r="D178" s="144" t="s">
        <v>337</v>
      </c>
    </row>
    <row r="179" spans="1:4" x14ac:dyDescent="0.25">
      <c r="A179" s="143" t="s">
        <v>488</v>
      </c>
      <c r="B179" s="143"/>
      <c r="C179" s="143" t="s">
        <v>40</v>
      </c>
      <c r="D179" s="144" t="s">
        <v>337</v>
      </c>
    </row>
    <row r="180" spans="1:4" x14ac:dyDescent="0.25">
      <c r="A180" s="143" t="s">
        <v>489</v>
      </c>
      <c r="B180" s="143"/>
      <c r="C180" s="143" t="s">
        <v>39</v>
      </c>
      <c r="D180" s="144" t="s">
        <v>335</v>
      </c>
    </row>
    <row r="181" spans="1:4" x14ac:dyDescent="0.25">
      <c r="A181" s="143" t="s">
        <v>490</v>
      </c>
      <c r="B181" s="143"/>
      <c r="C181" s="143" t="s">
        <v>39</v>
      </c>
      <c r="D181" s="144" t="s">
        <v>335</v>
      </c>
    </row>
    <row r="182" spans="1:4" x14ac:dyDescent="0.25">
      <c r="A182" s="143" t="s">
        <v>491</v>
      </c>
      <c r="B182" s="143"/>
      <c r="C182" s="143" t="s">
        <v>40</v>
      </c>
      <c r="D182" s="144" t="s">
        <v>337</v>
      </c>
    </row>
    <row r="183" spans="1:4" x14ac:dyDescent="0.25">
      <c r="A183" s="143" t="s">
        <v>492</v>
      </c>
      <c r="B183" s="143"/>
      <c r="C183" s="143" t="s">
        <v>39</v>
      </c>
      <c r="D183" s="144" t="s">
        <v>335</v>
      </c>
    </row>
    <row r="184" spans="1:4" x14ac:dyDescent="0.25">
      <c r="A184" s="143" t="s">
        <v>493</v>
      </c>
      <c r="B184" s="143"/>
      <c r="C184" s="143" t="s">
        <v>40</v>
      </c>
      <c r="D184" s="144" t="s">
        <v>337</v>
      </c>
    </row>
    <row r="185" spans="1:4" x14ac:dyDescent="0.25">
      <c r="A185" s="143" t="s">
        <v>494</v>
      </c>
      <c r="B185" s="143"/>
      <c r="C185" s="143" t="s">
        <v>39</v>
      </c>
      <c r="D185" s="144" t="s">
        <v>340</v>
      </c>
    </row>
    <row r="186" spans="1:4" x14ac:dyDescent="0.25">
      <c r="A186" s="143" t="s">
        <v>70</v>
      </c>
      <c r="B186" s="143"/>
      <c r="C186" s="143" t="s">
        <v>39</v>
      </c>
      <c r="D186" s="144" t="s">
        <v>335</v>
      </c>
    </row>
    <row r="187" spans="1:4" x14ac:dyDescent="0.25">
      <c r="A187" s="143" t="s">
        <v>495</v>
      </c>
      <c r="B187" s="143"/>
      <c r="C187" s="143" t="s">
        <v>40</v>
      </c>
      <c r="D187" s="144" t="s">
        <v>337</v>
      </c>
    </row>
    <row r="188" spans="1:4" x14ac:dyDescent="0.25">
      <c r="A188" s="143" t="s">
        <v>71</v>
      </c>
      <c r="B188" s="143"/>
      <c r="C188" s="143" t="s">
        <v>40</v>
      </c>
      <c r="D188" s="144" t="s">
        <v>337</v>
      </c>
    </row>
    <row r="189" spans="1:4" x14ac:dyDescent="0.25">
      <c r="A189" s="143" t="s">
        <v>364</v>
      </c>
      <c r="B189" s="143"/>
      <c r="C189" s="143" t="s">
        <v>40</v>
      </c>
      <c r="D189" s="144" t="s">
        <v>337</v>
      </c>
    </row>
    <row r="190" spans="1:4" x14ac:dyDescent="0.25">
      <c r="A190" s="143" t="s">
        <v>496</v>
      </c>
      <c r="B190" s="143"/>
      <c r="C190" s="143" t="s">
        <v>40</v>
      </c>
      <c r="D190" s="144" t="s">
        <v>337</v>
      </c>
    </row>
    <row r="191" spans="1:4" x14ac:dyDescent="0.25">
      <c r="A191" s="143" t="s">
        <v>497</v>
      </c>
      <c r="B191" s="143"/>
      <c r="C191" s="143" t="s">
        <v>39</v>
      </c>
      <c r="D191" s="144" t="s">
        <v>462</v>
      </c>
    </row>
    <row r="192" spans="1:4" x14ac:dyDescent="0.25">
      <c r="A192" s="143" t="s">
        <v>498</v>
      </c>
      <c r="B192" s="143"/>
      <c r="C192" s="143" t="s">
        <v>39</v>
      </c>
      <c r="D192" s="144" t="s">
        <v>340</v>
      </c>
    </row>
    <row r="193" spans="1:4" x14ac:dyDescent="0.25">
      <c r="A193" s="143" t="s">
        <v>499</v>
      </c>
      <c r="B193" s="143"/>
      <c r="C193" s="143" t="s">
        <v>40</v>
      </c>
      <c r="D193" s="144" t="s">
        <v>337</v>
      </c>
    </row>
    <row r="194" spans="1:4" x14ac:dyDescent="0.25">
      <c r="A194" s="143" t="s">
        <v>500</v>
      </c>
      <c r="B194" s="143"/>
      <c r="C194" s="143" t="s">
        <v>40</v>
      </c>
      <c r="D194" s="144" t="s">
        <v>335</v>
      </c>
    </row>
    <row r="195" spans="1:4" x14ac:dyDescent="0.25">
      <c r="A195" s="143" t="s">
        <v>54</v>
      </c>
      <c r="B195" s="143"/>
      <c r="C195" s="143" t="s">
        <v>39</v>
      </c>
      <c r="D195" s="144" t="s">
        <v>335</v>
      </c>
    </row>
    <row r="196" spans="1:4" x14ac:dyDescent="0.25">
      <c r="A196" s="143" t="s">
        <v>501</v>
      </c>
      <c r="B196" s="143"/>
      <c r="C196" s="143" t="s">
        <v>40</v>
      </c>
      <c r="D196" s="144" t="s">
        <v>335</v>
      </c>
    </row>
    <row r="197" spans="1:4" x14ac:dyDescent="0.25">
      <c r="A197" s="143" t="s">
        <v>502</v>
      </c>
      <c r="B197" s="143"/>
      <c r="C197" s="143" t="s">
        <v>40</v>
      </c>
      <c r="D197" s="144" t="s">
        <v>337</v>
      </c>
    </row>
    <row r="198" spans="1:4" x14ac:dyDescent="0.25">
      <c r="A198" s="143" t="s">
        <v>503</v>
      </c>
      <c r="B198" s="143"/>
      <c r="C198" s="143" t="s">
        <v>40</v>
      </c>
      <c r="D198" s="144" t="s">
        <v>337</v>
      </c>
    </row>
    <row r="199" spans="1:4" x14ac:dyDescent="0.25">
      <c r="A199" s="143" t="s">
        <v>421</v>
      </c>
      <c r="B199" s="143"/>
      <c r="C199" s="143" t="s">
        <v>40</v>
      </c>
      <c r="D199" s="144" t="s">
        <v>337</v>
      </c>
    </row>
    <row r="200" spans="1:4" x14ac:dyDescent="0.25">
      <c r="A200" s="143" t="s">
        <v>504</v>
      </c>
      <c r="B200" s="143"/>
      <c r="C200" s="143" t="s">
        <v>39</v>
      </c>
      <c r="D200" s="144" t="s">
        <v>340</v>
      </c>
    </row>
    <row r="201" spans="1:4" x14ac:dyDescent="0.25">
      <c r="A201" s="143" t="s">
        <v>505</v>
      </c>
      <c r="B201" s="143"/>
      <c r="C201" s="143" t="s">
        <v>40</v>
      </c>
      <c r="D201" s="144" t="s">
        <v>337</v>
      </c>
    </row>
    <row r="202" spans="1:4" x14ac:dyDescent="0.25">
      <c r="A202" s="143" t="s">
        <v>506</v>
      </c>
      <c r="B202" s="143"/>
      <c r="C202" s="143" t="s">
        <v>40</v>
      </c>
      <c r="D202" s="144" t="s">
        <v>335</v>
      </c>
    </row>
    <row r="203" spans="1:4" x14ac:dyDescent="0.25">
      <c r="A203" s="143" t="s">
        <v>507</v>
      </c>
      <c r="B203" s="143"/>
      <c r="C203" s="143" t="s">
        <v>39</v>
      </c>
      <c r="D203" s="144" t="s">
        <v>335</v>
      </c>
    </row>
    <row r="204" spans="1:4" x14ac:dyDescent="0.25">
      <c r="A204" s="143" t="s">
        <v>508</v>
      </c>
      <c r="B204" s="143"/>
      <c r="C204" s="143" t="s">
        <v>40</v>
      </c>
      <c r="D204" s="144" t="s">
        <v>335</v>
      </c>
    </row>
    <row r="205" spans="1:4" x14ac:dyDescent="0.25">
      <c r="A205" s="143" t="s">
        <v>509</v>
      </c>
      <c r="B205" s="143"/>
      <c r="C205" s="143" t="s">
        <v>40</v>
      </c>
      <c r="D205" s="144" t="s">
        <v>337</v>
      </c>
    </row>
    <row r="206" spans="1:4" x14ac:dyDescent="0.25">
      <c r="A206" s="143" t="s">
        <v>72</v>
      </c>
      <c r="B206" s="143"/>
      <c r="C206" s="143" t="s">
        <v>39</v>
      </c>
      <c r="D206" s="144" t="s">
        <v>335</v>
      </c>
    </row>
    <row r="207" spans="1:4" x14ac:dyDescent="0.25">
      <c r="A207" s="143" t="s">
        <v>73</v>
      </c>
      <c r="B207" s="143"/>
      <c r="C207" s="143" t="s">
        <v>40</v>
      </c>
      <c r="D207" s="144" t="s">
        <v>337</v>
      </c>
    </row>
    <row r="208" spans="1:4" x14ac:dyDescent="0.25">
      <c r="A208" s="143" t="s">
        <v>510</v>
      </c>
      <c r="B208" s="143"/>
      <c r="C208" s="143" t="s">
        <v>40</v>
      </c>
      <c r="D208" s="144" t="s">
        <v>337</v>
      </c>
    </row>
    <row r="209" spans="1:4" x14ac:dyDescent="0.25">
      <c r="A209" s="143" t="s">
        <v>511</v>
      </c>
      <c r="B209" s="143"/>
      <c r="C209" s="143" t="s">
        <v>40</v>
      </c>
      <c r="D209" s="144" t="s">
        <v>335</v>
      </c>
    </row>
    <row r="210" spans="1:4" x14ac:dyDescent="0.25">
      <c r="A210" s="143" t="s">
        <v>512</v>
      </c>
      <c r="B210" s="143"/>
      <c r="C210" s="143" t="s">
        <v>39</v>
      </c>
      <c r="D210" s="144" t="s">
        <v>335</v>
      </c>
    </row>
    <row r="211" spans="1:4" x14ac:dyDescent="0.25">
      <c r="A211" s="143" t="s">
        <v>513</v>
      </c>
      <c r="B211" s="143"/>
      <c r="C211" s="143" t="s">
        <v>40</v>
      </c>
      <c r="D211" s="144" t="s">
        <v>335</v>
      </c>
    </row>
    <row r="212" spans="1:4" x14ac:dyDescent="0.25">
      <c r="A212" s="143" t="s">
        <v>74</v>
      </c>
      <c r="B212" s="143"/>
      <c r="C212" s="143" t="s">
        <v>39</v>
      </c>
      <c r="D212" s="144" t="s">
        <v>343</v>
      </c>
    </row>
    <row r="213" spans="1:4" x14ac:dyDescent="0.25">
      <c r="A213" s="143" t="s">
        <v>514</v>
      </c>
      <c r="B213" s="143"/>
      <c r="C213" s="143" t="s">
        <v>40</v>
      </c>
      <c r="D213" s="144" t="s">
        <v>337</v>
      </c>
    </row>
    <row r="214" spans="1:4" x14ac:dyDescent="0.25">
      <c r="A214" s="143" t="s">
        <v>515</v>
      </c>
      <c r="B214" s="143"/>
      <c r="C214" s="143" t="s">
        <v>40</v>
      </c>
      <c r="D214" s="144" t="s">
        <v>337</v>
      </c>
    </row>
    <row r="215" spans="1:4" x14ac:dyDescent="0.25">
      <c r="A215" s="143" t="s">
        <v>516</v>
      </c>
      <c r="B215" s="143"/>
      <c r="C215" s="143" t="s">
        <v>40</v>
      </c>
      <c r="D215" s="144" t="s">
        <v>335</v>
      </c>
    </row>
    <row r="216" spans="1:4" x14ac:dyDescent="0.25">
      <c r="A216" s="143" t="s">
        <v>517</v>
      </c>
      <c r="B216" s="143"/>
      <c r="C216" s="143" t="s">
        <v>39</v>
      </c>
      <c r="D216" s="144" t="s">
        <v>335</v>
      </c>
    </row>
    <row r="217" spans="1:4" x14ac:dyDescent="0.25">
      <c r="A217" s="143" t="s">
        <v>518</v>
      </c>
      <c r="B217" s="143"/>
      <c r="C217" s="143" t="s">
        <v>40</v>
      </c>
      <c r="D217" s="144" t="s">
        <v>335</v>
      </c>
    </row>
    <row r="218" spans="1:4" x14ac:dyDescent="0.25">
      <c r="A218" s="143" t="s">
        <v>519</v>
      </c>
      <c r="B218" s="143"/>
      <c r="C218" s="143" t="s">
        <v>39</v>
      </c>
      <c r="D218" s="144" t="s">
        <v>335</v>
      </c>
    </row>
    <row r="219" spans="1:4" x14ac:dyDescent="0.25">
      <c r="A219" s="143" t="s">
        <v>520</v>
      </c>
      <c r="B219" s="143"/>
      <c r="C219" s="143" t="s">
        <v>40</v>
      </c>
      <c r="D219" s="144" t="s">
        <v>335</v>
      </c>
    </row>
    <row r="220" spans="1:4" x14ac:dyDescent="0.25">
      <c r="A220" s="143" t="s">
        <v>521</v>
      </c>
      <c r="B220" s="143"/>
      <c r="C220" s="143" t="s">
        <v>39</v>
      </c>
      <c r="D220" s="144" t="s">
        <v>335</v>
      </c>
    </row>
    <row r="221" spans="1:4" x14ac:dyDescent="0.25">
      <c r="A221" s="143" t="s">
        <v>396</v>
      </c>
      <c r="B221" s="143"/>
      <c r="C221" s="143" t="s">
        <v>39</v>
      </c>
      <c r="D221" s="144" t="s">
        <v>340</v>
      </c>
    </row>
    <row r="222" spans="1:4" x14ac:dyDescent="0.25">
      <c r="A222" s="143" t="s">
        <v>389</v>
      </c>
      <c r="B222" s="143"/>
      <c r="C222" s="143" t="s">
        <v>40</v>
      </c>
      <c r="D222" s="144" t="s">
        <v>337</v>
      </c>
    </row>
    <row r="223" spans="1:4" x14ac:dyDescent="0.25">
      <c r="A223" s="143" t="s">
        <v>522</v>
      </c>
      <c r="B223" s="143"/>
      <c r="C223" s="143" t="s">
        <v>40</v>
      </c>
      <c r="D223" s="144" t="s">
        <v>337</v>
      </c>
    </row>
    <row r="224" spans="1:4" x14ac:dyDescent="0.25">
      <c r="A224" s="143" t="s">
        <v>523</v>
      </c>
      <c r="B224" s="143"/>
      <c r="C224" s="143" t="s">
        <v>40</v>
      </c>
      <c r="D224" s="144" t="s">
        <v>337</v>
      </c>
    </row>
    <row r="225" spans="1:4" x14ac:dyDescent="0.25">
      <c r="A225" s="143" t="s">
        <v>524</v>
      </c>
      <c r="B225" s="143"/>
      <c r="C225" s="143" t="s">
        <v>40</v>
      </c>
      <c r="D225" s="144" t="s">
        <v>337</v>
      </c>
    </row>
    <row r="226" spans="1:4" x14ac:dyDescent="0.25">
      <c r="A226" s="143" t="s">
        <v>499</v>
      </c>
      <c r="B226" s="143"/>
      <c r="C226" s="143" t="s">
        <v>40</v>
      </c>
      <c r="D226" s="144" t="s">
        <v>337</v>
      </c>
    </row>
    <row r="227" spans="1:4" x14ac:dyDescent="0.25">
      <c r="A227" s="143" t="s">
        <v>525</v>
      </c>
      <c r="B227" s="143"/>
      <c r="C227" s="143" t="s">
        <v>40</v>
      </c>
      <c r="D227" s="144" t="s">
        <v>335</v>
      </c>
    </row>
    <row r="228" spans="1:4" x14ac:dyDescent="0.25">
      <c r="A228" s="143" t="s">
        <v>526</v>
      </c>
      <c r="B228" s="146" t="s">
        <v>527</v>
      </c>
      <c r="C228" s="146" t="s">
        <v>39</v>
      </c>
      <c r="D228" s="144" t="s">
        <v>335</v>
      </c>
    </row>
    <row r="229" spans="1:4" x14ac:dyDescent="0.25">
      <c r="A229" s="143" t="s">
        <v>526</v>
      </c>
      <c r="B229" s="146" t="s">
        <v>528</v>
      </c>
      <c r="C229" s="146" t="s">
        <v>39</v>
      </c>
      <c r="D229" s="144" t="s">
        <v>335</v>
      </c>
    </row>
    <row r="230" spans="1:4" x14ac:dyDescent="0.25">
      <c r="A230" s="143" t="s">
        <v>526</v>
      </c>
      <c r="B230" s="146" t="s">
        <v>526</v>
      </c>
      <c r="C230" s="146" t="s">
        <v>39</v>
      </c>
      <c r="D230" s="144" t="s">
        <v>335</v>
      </c>
    </row>
    <row r="231" spans="1:4" x14ac:dyDescent="0.25">
      <c r="A231" s="143" t="s">
        <v>529</v>
      </c>
      <c r="B231" s="143"/>
      <c r="C231" s="143" t="s">
        <v>40</v>
      </c>
      <c r="D231" s="144" t="s">
        <v>335</v>
      </c>
    </row>
    <row r="232" spans="1:4" x14ac:dyDescent="0.25">
      <c r="A232" s="143" t="s">
        <v>530</v>
      </c>
      <c r="B232" s="143"/>
      <c r="C232" s="143" t="s">
        <v>40</v>
      </c>
      <c r="D232" s="144" t="s">
        <v>337</v>
      </c>
    </row>
    <row r="233" spans="1:4" x14ac:dyDescent="0.25">
      <c r="A233" s="142" t="s">
        <v>75</v>
      </c>
      <c r="B233" s="143"/>
      <c r="C233" s="143" t="s">
        <v>39</v>
      </c>
      <c r="D233" s="144" t="s">
        <v>340</v>
      </c>
    </row>
    <row r="234" spans="1:4" x14ac:dyDescent="0.25">
      <c r="A234" s="143" t="s">
        <v>76</v>
      </c>
      <c r="B234" s="143"/>
      <c r="C234" s="143" t="s">
        <v>40</v>
      </c>
      <c r="D234" s="144" t="s">
        <v>337</v>
      </c>
    </row>
    <row r="235" spans="1:4" x14ac:dyDescent="0.25">
      <c r="A235" s="143" t="s">
        <v>376</v>
      </c>
      <c r="B235" s="143"/>
      <c r="C235" s="143" t="s">
        <v>39</v>
      </c>
      <c r="D235" s="144" t="s">
        <v>335</v>
      </c>
    </row>
    <row r="236" spans="1:4" x14ac:dyDescent="0.25">
      <c r="A236" s="143" t="s">
        <v>531</v>
      </c>
      <c r="B236" s="143"/>
      <c r="C236" s="143" t="s">
        <v>40</v>
      </c>
      <c r="D236" s="144" t="s">
        <v>337</v>
      </c>
    </row>
    <row r="237" spans="1:4" x14ac:dyDescent="0.25">
      <c r="A237" s="142" t="s">
        <v>532</v>
      </c>
      <c r="B237" s="143"/>
      <c r="C237" s="143" t="s">
        <v>39</v>
      </c>
      <c r="D237" s="144" t="s">
        <v>340</v>
      </c>
    </row>
    <row r="238" spans="1:4" x14ac:dyDescent="0.25">
      <c r="A238" s="143" t="s">
        <v>77</v>
      </c>
      <c r="B238" s="143"/>
      <c r="C238" s="143" t="s">
        <v>40</v>
      </c>
      <c r="D238" s="144" t="s">
        <v>337</v>
      </c>
    </row>
    <row r="239" spans="1:4" x14ac:dyDescent="0.25">
      <c r="A239" s="143" t="s">
        <v>78</v>
      </c>
      <c r="B239" s="143"/>
      <c r="C239" s="143" t="s">
        <v>39</v>
      </c>
      <c r="D239" s="144" t="s">
        <v>335</v>
      </c>
    </row>
    <row r="240" spans="1:4" x14ac:dyDescent="0.25">
      <c r="A240" s="144" t="s">
        <v>533</v>
      </c>
      <c r="B240" s="143"/>
      <c r="C240" s="143" t="s">
        <v>40</v>
      </c>
      <c r="D240" s="144" t="s">
        <v>337</v>
      </c>
    </row>
    <row r="241" spans="1:4" x14ac:dyDescent="0.25">
      <c r="A241" s="142" t="s">
        <v>534</v>
      </c>
      <c r="B241" s="143"/>
      <c r="C241" s="143" t="s">
        <v>40</v>
      </c>
      <c r="D241" s="144" t="s">
        <v>337</v>
      </c>
    </row>
    <row r="242" spans="1:4" x14ac:dyDescent="0.25">
      <c r="A242" s="143" t="s">
        <v>535</v>
      </c>
      <c r="B242" s="143"/>
      <c r="C242" s="143" t="s">
        <v>40</v>
      </c>
      <c r="D242" s="144" t="s">
        <v>337</v>
      </c>
    </row>
    <row r="243" spans="1:4" x14ac:dyDescent="0.25">
      <c r="A243" s="143" t="s">
        <v>536</v>
      </c>
      <c r="B243" s="143"/>
      <c r="C243" s="143" t="s">
        <v>40</v>
      </c>
      <c r="D243" s="144" t="s">
        <v>337</v>
      </c>
    </row>
    <row r="244" spans="1:4" x14ac:dyDescent="0.25">
      <c r="A244" s="143" t="s">
        <v>537</v>
      </c>
      <c r="B244" s="143"/>
      <c r="C244" s="143" t="s">
        <v>40</v>
      </c>
      <c r="D244" s="144" t="s">
        <v>337</v>
      </c>
    </row>
    <row r="245" spans="1:4" x14ac:dyDescent="0.25">
      <c r="A245" s="143" t="s">
        <v>538</v>
      </c>
      <c r="B245" s="143"/>
      <c r="C245" s="143" t="s">
        <v>40</v>
      </c>
      <c r="D245" s="144" t="s">
        <v>460</v>
      </c>
    </row>
    <row r="246" spans="1:4" x14ac:dyDescent="0.25">
      <c r="A246" s="143" t="s">
        <v>539</v>
      </c>
      <c r="B246" s="143"/>
      <c r="C246" s="143" t="s">
        <v>39</v>
      </c>
      <c r="D246" s="144" t="s">
        <v>539</v>
      </c>
    </row>
    <row r="247" spans="1:4" x14ac:dyDescent="0.25">
      <c r="A247" s="142" t="s">
        <v>79</v>
      </c>
      <c r="B247" s="143"/>
      <c r="C247" s="143" t="s">
        <v>39</v>
      </c>
      <c r="D247" s="144" t="s">
        <v>340</v>
      </c>
    </row>
    <row r="248" spans="1:4" x14ac:dyDescent="0.25">
      <c r="A248" s="143" t="s">
        <v>540</v>
      </c>
      <c r="B248" s="143"/>
      <c r="C248" s="143" t="s">
        <v>39</v>
      </c>
      <c r="D248" s="144" t="s">
        <v>340</v>
      </c>
    </row>
    <row r="249" spans="1:4" x14ac:dyDescent="0.25">
      <c r="A249" s="143" t="s">
        <v>541</v>
      </c>
      <c r="B249" s="143"/>
      <c r="C249" s="143" t="s">
        <v>40</v>
      </c>
      <c r="D249" s="144" t="s">
        <v>335</v>
      </c>
    </row>
    <row r="250" spans="1:4" x14ac:dyDescent="0.25">
      <c r="A250" s="143" t="s">
        <v>542</v>
      </c>
      <c r="B250" s="143"/>
      <c r="C250" s="143" t="s">
        <v>39</v>
      </c>
      <c r="D250" s="144" t="s">
        <v>335</v>
      </c>
    </row>
    <row r="251" spans="1:4" x14ac:dyDescent="0.25">
      <c r="A251" s="143" t="s">
        <v>543</v>
      </c>
      <c r="B251" s="143"/>
      <c r="C251" s="143" t="s">
        <v>40</v>
      </c>
      <c r="D251" s="144" t="s">
        <v>335</v>
      </c>
    </row>
    <row r="252" spans="1:4" x14ac:dyDescent="0.25">
      <c r="A252" s="143" t="s">
        <v>544</v>
      </c>
      <c r="B252" s="143"/>
      <c r="C252" s="143" t="s">
        <v>40</v>
      </c>
      <c r="D252" s="144" t="s">
        <v>337</v>
      </c>
    </row>
    <row r="253" spans="1:4" x14ac:dyDescent="0.25">
      <c r="A253" s="143" t="s">
        <v>545</v>
      </c>
      <c r="B253" s="146" t="s">
        <v>546</v>
      </c>
      <c r="C253" s="146" t="s">
        <v>39</v>
      </c>
      <c r="D253" s="144" t="s">
        <v>335</v>
      </c>
    </row>
    <row r="254" spans="1:4" x14ac:dyDescent="0.25">
      <c r="A254" s="143" t="s">
        <v>547</v>
      </c>
      <c r="B254" s="143" t="s">
        <v>546</v>
      </c>
      <c r="C254" s="143" t="s">
        <v>39</v>
      </c>
      <c r="D254" s="144" t="s">
        <v>335</v>
      </c>
    </row>
    <row r="255" spans="1:4" x14ac:dyDescent="0.25">
      <c r="A255" s="143" t="s">
        <v>548</v>
      </c>
      <c r="B255" s="143" t="s">
        <v>546</v>
      </c>
      <c r="C255" s="143" t="s">
        <v>39</v>
      </c>
      <c r="D255" s="144" t="s">
        <v>340</v>
      </c>
    </row>
    <row r="256" spans="1:4" x14ac:dyDescent="0.25">
      <c r="A256" s="149" t="s">
        <v>549</v>
      </c>
      <c r="B256" s="143" t="s">
        <v>546</v>
      </c>
      <c r="C256" s="143" t="s">
        <v>39</v>
      </c>
      <c r="D256" s="144" t="s">
        <v>337</v>
      </c>
    </row>
    <row r="257" spans="1:4" x14ac:dyDescent="0.25">
      <c r="A257" s="149" t="s">
        <v>550</v>
      </c>
      <c r="B257" s="143" t="s">
        <v>546</v>
      </c>
      <c r="C257" s="143" t="s">
        <v>39</v>
      </c>
      <c r="D257" s="144"/>
    </row>
    <row r="258" spans="1:4" x14ac:dyDescent="0.25">
      <c r="A258" s="143" t="s">
        <v>551</v>
      </c>
      <c r="B258" s="143" t="s">
        <v>546</v>
      </c>
      <c r="C258" s="143" t="s">
        <v>39</v>
      </c>
      <c r="D258" s="144" t="s">
        <v>462</v>
      </c>
    </row>
    <row r="259" spans="1:4" x14ac:dyDescent="0.25">
      <c r="A259" s="143" t="s">
        <v>552</v>
      </c>
      <c r="B259" s="143"/>
      <c r="C259" s="143" t="s">
        <v>40</v>
      </c>
      <c r="D259" s="144" t="s">
        <v>337</v>
      </c>
    </row>
    <row r="260" spans="1:4" x14ac:dyDescent="0.25">
      <c r="A260" s="143" t="s">
        <v>553</v>
      </c>
      <c r="B260" s="143"/>
      <c r="C260" s="143" t="s">
        <v>39</v>
      </c>
      <c r="D260" s="144" t="s">
        <v>462</v>
      </c>
    </row>
    <row r="261" spans="1:4" x14ac:dyDescent="0.25">
      <c r="A261" s="143" t="s">
        <v>554</v>
      </c>
      <c r="B261" s="143"/>
      <c r="C261" s="143" t="s">
        <v>39</v>
      </c>
      <c r="D261" s="144" t="s">
        <v>335</v>
      </c>
    </row>
    <row r="262" spans="1:4" x14ac:dyDescent="0.25">
      <c r="A262" s="143" t="s">
        <v>80</v>
      </c>
      <c r="B262" s="143"/>
      <c r="C262" s="143" t="s">
        <v>40</v>
      </c>
      <c r="D262" s="144" t="s">
        <v>337</v>
      </c>
    </row>
    <row r="263" spans="1:4" x14ac:dyDescent="0.25">
      <c r="A263" s="143" t="s">
        <v>555</v>
      </c>
      <c r="B263" s="143"/>
      <c r="C263" s="143" t="s">
        <v>40</v>
      </c>
      <c r="D263" s="144" t="s">
        <v>337</v>
      </c>
    </row>
    <row r="264" spans="1:4" x14ac:dyDescent="0.25">
      <c r="A264" s="143" t="s">
        <v>556</v>
      </c>
      <c r="B264" s="143"/>
      <c r="C264" s="143" t="s">
        <v>39</v>
      </c>
      <c r="D264" s="144" t="s">
        <v>335</v>
      </c>
    </row>
    <row r="265" spans="1:4" x14ac:dyDescent="0.25">
      <c r="A265" s="143" t="s">
        <v>557</v>
      </c>
      <c r="B265" s="143"/>
      <c r="C265" s="143" t="s">
        <v>39</v>
      </c>
      <c r="D265" s="144" t="s">
        <v>335</v>
      </c>
    </row>
    <row r="266" spans="1:4" x14ac:dyDescent="0.25">
      <c r="A266" s="143" t="s">
        <v>558</v>
      </c>
      <c r="B266" s="143"/>
      <c r="C266" s="143" t="s">
        <v>39</v>
      </c>
      <c r="D266" s="144" t="s">
        <v>335</v>
      </c>
    </row>
    <row r="267" spans="1:4" x14ac:dyDescent="0.25">
      <c r="A267" s="143" t="s">
        <v>81</v>
      </c>
      <c r="B267" s="143"/>
      <c r="C267" s="143" t="s">
        <v>40</v>
      </c>
      <c r="D267" s="144" t="s">
        <v>337</v>
      </c>
    </row>
    <row r="268" spans="1:4" x14ac:dyDescent="0.25">
      <c r="A268" s="143" t="s">
        <v>82</v>
      </c>
      <c r="B268" s="143"/>
      <c r="C268" s="143" t="s">
        <v>39</v>
      </c>
      <c r="D268" s="144" t="s">
        <v>335</v>
      </c>
    </row>
    <row r="269" spans="1:4" x14ac:dyDescent="0.25">
      <c r="A269" s="143" t="s">
        <v>559</v>
      </c>
      <c r="B269" s="143"/>
      <c r="C269" s="143" t="s">
        <v>39</v>
      </c>
      <c r="D269" s="144" t="s">
        <v>340</v>
      </c>
    </row>
    <row r="270" spans="1:4" x14ac:dyDescent="0.25">
      <c r="A270" s="143" t="s">
        <v>560</v>
      </c>
      <c r="B270" s="143"/>
      <c r="C270" s="143" t="s">
        <v>39</v>
      </c>
      <c r="D270" s="144" t="s">
        <v>335</v>
      </c>
    </row>
    <row r="271" spans="1:4" x14ac:dyDescent="0.25">
      <c r="A271" s="143" t="s">
        <v>561</v>
      </c>
      <c r="B271" s="143"/>
      <c r="C271" s="143" t="s">
        <v>40</v>
      </c>
      <c r="D271" s="144" t="s">
        <v>335</v>
      </c>
    </row>
    <row r="272" spans="1:4" x14ac:dyDescent="0.25">
      <c r="A272" s="143" t="s">
        <v>562</v>
      </c>
      <c r="B272" s="143"/>
      <c r="C272" s="143" t="s">
        <v>40</v>
      </c>
      <c r="D272" s="144" t="s">
        <v>335</v>
      </c>
    </row>
    <row r="273" spans="1:4" x14ac:dyDescent="0.25">
      <c r="A273" s="143" t="s">
        <v>563</v>
      </c>
      <c r="B273" s="143"/>
      <c r="C273" s="143" t="s">
        <v>39</v>
      </c>
      <c r="D273" s="144" t="s">
        <v>343</v>
      </c>
    </row>
    <row r="274" spans="1:4" x14ac:dyDescent="0.25">
      <c r="A274" s="143" t="s">
        <v>564</v>
      </c>
      <c r="B274" s="143"/>
      <c r="C274" s="143" t="s">
        <v>40</v>
      </c>
      <c r="D274" s="144" t="s">
        <v>335</v>
      </c>
    </row>
    <row r="275" spans="1:4" x14ac:dyDescent="0.25">
      <c r="A275" s="143" t="s">
        <v>565</v>
      </c>
      <c r="B275" s="142"/>
      <c r="C275" s="142" t="s">
        <v>39</v>
      </c>
      <c r="D275" s="144" t="s">
        <v>335</v>
      </c>
    </row>
    <row r="276" spans="1:4" x14ac:dyDescent="0.25">
      <c r="A276" s="143" t="s">
        <v>566</v>
      </c>
      <c r="B276" s="143"/>
      <c r="C276" s="143" t="s">
        <v>40</v>
      </c>
      <c r="D276" s="144" t="s">
        <v>335</v>
      </c>
    </row>
    <row r="277" spans="1:4" x14ac:dyDescent="0.25">
      <c r="A277" s="143" t="s">
        <v>567</v>
      </c>
      <c r="B277" s="143"/>
      <c r="C277" s="143" t="s">
        <v>39</v>
      </c>
      <c r="D277" s="144" t="s">
        <v>343</v>
      </c>
    </row>
    <row r="278" spans="1:4" x14ac:dyDescent="0.25">
      <c r="A278" s="143" t="s">
        <v>568</v>
      </c>
      <c r="B278" s="143"/>
      <c r="C278" s="143" t="s">
        <v>40</v>
      </c>
      <c r="D278" s="144" t="s">
        <v>337</v>
      </c>
    </row>
    <row r="279" spans="1:4" x14ac:dyDescent="0.25">
      <c r="A279" s="143" t="s">
        <v>442</v>
      </c>
      <c r="B279" s="143"/>
      <c r="C279" s="143" t="s">
        <v>40</v>
      </c>
      <c r="D279" s="144" t="s">
        <v>337</v>
      </c>
    </row>
    <row r="280" spans="1:4" x14ac:dyDescent="0.25">
      <c r="A280" s="143" t="s">
        <v>569</v>
      </c>
      <c r="B280" s="143"/>
      <c r="C280" s="143" t="s">
        <v>39</v>
      </c>
      <c r="D280" s="144" t="s">
        <v>335</v>
      </c>
    </row>
    <row r="281" spans="1:4" x14ac:dyDescent="0.25">
      <c r="A281" s="143" t="s">
        <v>570</v>
      </c>
      <c r="B281" s="143"/>
      <c r="C281" s="143" t="s">
        <v>40</v>
      </c>
      <c r="D281" s="144" t="s">
        <v>337</v>
      </c>
    </row>
    <row r="282" spans="1:4" x14ac:dyDescent="0.25">
      <c r="A282" s="143" t="s">
        <v>571</v>
      </c>
      <c r="B282" s="143"/>
      <c r="C282" s="143" t="s">
        <v>39</v>
      </c>
      <c r="D282" s="144" t="s">
        <v>335</v>
      </c>
    </row>
    <row r="283" spans="1:4" x14ac:dyDescent="0.25">
      <c r="A283" s="143" t="s">
        <v>572</v>
      </c>
      <c r="B283" s="143"/>
      <c r="C283" s="143" t="s">
        <v>40</v>
      </c>
      <c r="D283" s="144" t="s">
        <v>335</v>
      </c>
    </row>
    <row r="284" spans="1:4" x14ac:dyDescent="0.25">
      <c r="A284" s="143" t="s">
        <v>573</v>
      </c>
      <c r="B284" s="143"/>
      <c r="C284" s="143" t="s">
        <v>39</v>
      </c>
      <c r="D284" s="144" t="s">
        <v>343</v>
      </c>
    </row>
    <row r="285" spans="1:4" x14ac:dyDescent="0.25">
      <c r="A285" s="143" t="s">
        <v>574</v>
      </c>
      <c r="B285" s="143"/>
      <c r="C285" s="143" t="s">
        <v>39</v>
      </c>
      <c r="D285" s="144" t="s">
        <v>335</v>
      </c>
    </row>
    <row r="286" spans="1:4" x14ac:dyDescent="0.25">
      <c r="A286" s="143" t="s">
        <v>83</v>
      </c>
      <c r="B286" s="143"/>
      <c r="C286" s="143" t="s">
        <v>39</v>
      </c>
      <c r="D286" s="144" t="s">
        <v>335</v>
      </c>
    </row>
    <row r="287" spans="1:4" x14ac:dyDescent="0.25">
      <c r="A287" s="143" t="s">
        <v>575</v>
      </c>
      <c r="B287" s="143"/>
      <c r="C287" s="143" t="s">
        <v>40</v>
      </c>
      <c r="D287" s="144" t="s">
        <v>335</v>
      </c>
    </row>
    <row r="288" spans="1:4" x14ac:dyDescent="0.25">
      <c r="A288" s="143" t="s">
        <v>576</v>
      </c>
      <c r="B288" s="143"/>
      <c r="C288" s="143" t="s">
        <v>39</v>
      </c>
      <c r="D288" s="144" t="s">
        <v>335</v>
      </c>
    </row>
    <row r="289" spans="1:4" x14ac:dyDescent="0.25">
      <c r="A289" s="143" t="s">
        <v>577</v>
      </c>
      <c r="B289" s="143"/>
      <c r="C289" s="143" t="s">
        <v>40</v>
      </c>
      <c r="D289" s="144" t="s">
        <v>335</v>
      </c>
    </row>
    <row r="290" spans="1:4" x14ac:dyDescent="0.25">
      <c r="A290" s="143" t="s">
        <v>578</v>
      </c>
      <c r="B290" s="143"/>
      <c r="C290" s="143" t="s">
        <v>39</v>
      </c>
      <c r="D290" s="144" t="s">
        <v>335</v>
      </c>
    </row>
    <row r="291" spans="1:4" x14ac:dyDescent="0.25">
      <c r="A291" s="143" t="s">
        <v>579</v>
      </c>
      <c r="B291" s="143"/>
      <c r="C291" s="143" t="s">
        <v>40</v>
      </c>
      <c r="D291" s="144" t="s">
        <v>335</v>
      </c>
    </row>
    <row r="292" spans="1:4" x14ac:dyDescent="0.25">
      <c r="A292" s="143" t="s">
        <v>580</v>
      </c>
      <c r="B292" s="143"/>
      <c r="C292" s="143" t="s">
        <v>40</v>
      </c>
      <c r="D292" s="144" t="s">
        <v>337</v>
      </c>
    </row>
    <row r="293" spans="1:4" x14ac:dyDescent="0.25">
      <c r="A293" s="143" t="s">
        <v>581</v>
      </c>
      <c r="B293" s="143"/>
      <c r="C293" s="143" t="s">
        <v>39</v>
      </c>
      <c r="D293" s="144" t="s">
        <v>340</v>
      </c>
    </row>
    <row r="294" spans="1:4" x14ac:dyDescent="0.25">
      <c r="A294" s="143" t="s">
        <v>436</v>
      </c>
      <c r="B294" s="143"/>
      <c r="C294" s="143" t="s">
        <v>40</v>
      </c>
      <c r="D294" s="144" t="s">
        <v>337</v>
      </c>
    </row>
    <row r="295" spans="1:4" x14ac:dyDescent="0.25">
      <c r="A295" s="143" t="s">
        <v>84</v>
      </c>
      <c r="B295" s="143"/>
      <c r="C295" s="143" t="s">
        <v>39</v>
      </c>
      <c r="D295" s="144" t="s">
        <v>462</v>
      </c>
    </row>
    <row r="296" spans="1:4" x14ac:dyDescent="0.25">
      <c r="A296" s="143" t="s">
        <v>582</v>
      </c>
      <c r="B296" s="143"/>
      <c r="C296" s="143" t="s">
        <v>39</v>
      </c>
      <c r="D296" s="144" t="s">
        <v>340</v>
      </c>
    </row>
    <row r="297" spans="1:4" x14ac:dyDescent="0.25">
      <c r="A297" s="143" t="s">
        <v>85</v>
      </c>
      <c r="B297" s="143"/>
      <c r="C297" s="143" t="s">
        <v>39</v>
      </c>
      <c r="D297" s="144" t="s">
        <v>340</v>
      </c>
    </row>
    <row r="298" spans="1:4" x14ac:dyDescent="0.25">
      <c r="A298" s="143" t="s">
        <v>583</v>
      </c>
      <c r="B298" s="143"/>
      <c r="C298" s="143" t="s">
        <v>39</v>
      </c>
      <c r="D298" s="144" t="s">
        <v>340</v>
      </c>
    </row>
    <row r="299" spans="1:4" x14ac:dyDescent="0.25">
      <c r="A299" s="143" t="s">
        <v>584</v>
      </c>
      <c r="B299" s="143"/>
      <c r="C299" s="143" t="s">
        <v>39</v>
      </c>
      <c r="D299" s="144" t="s">
        <v>335</v>
      </c>
    </row>
    <row r="300" spans="1:4" x14ac:dyDescent="0.25">
      <c r="A300" s="143" t="s">
        <v>585</v>
      </c>
      <c r="B300" s="143"/>
      <c r="C300" s="143" t="s">
        <v>39</v>
      </c>
      <c r="D300" s="144" t="s">
        <v>335</v>
      </c>
    </row>
    <row r="301" spans="1:4" x14ac:dyDescent="0.25">
      <c r="A301" s="143" t="s">
        <v>586</v>
      </c>
      <c r="B301" s="143"/>
      <c r="C301" s="143" t="s">
        <v>40</v>
      </c>
      <c r="D301" s="144" t="s">
        <v>335</v>
      </c>
    </row>
    <row r="302" spans="1:4" x14ac:dyDescent="0.25">
      <c r="A302" s="145" t="s">
        <v>587</v>
      </c>
      <c r="B302" s="147"/>
      <c r="C302" s="148" t="s">
        <v>39</v>
      </c>
      <c r="D302" s="144" t="s">
        <v>335</v>
      </c>
    </row>
    <row r="303" spans="1:4" x14ac:dyDescent="0.25">
      <c r="A303" s="145" t="s">
        <v>588</v>
      </c>
      <c r="B303" s="143"/>
      <c r="C303" s="143" t="s">
        <v>40</v>
      </c>
      <c r="D303" s="144" t="s">
        <v>337</v>
      </c>
    </row>
    <row r="304" spans="1:4" x14ac:dyDescent="0.25">
      <c r="A304" s="143" t="s">
        <v>589</v>
      </c>
      <c r="B304" s="143"/>
      <c r="C304" s="143" t="s">
        <v>40</v>
      </c>
      <c r="D304" s="144" t="s">
        <v>337</v>
      </c>
    </row>
    <row r="305" spans="1:4" x14ac:dyDescent="0.25">
      <c r="A305" s="143" t="s">
        <v>83</v>
      </c>
      <c r="B305" s="143"/>
      <c r="C305" s="143" t="s">
        <v>40</v>
      </c>
      <c r="D305" s="144" t="s">
        <v>337</v>
      </c>
    </row>
    <row r="306" spans="1:4" x14ac:dyDescent="0.25">
      <c r="A306" s="143" t="s">
        <v>86</v>
      </c>
      <c r="B306" s="143"/>
      <c r="C306" s="143" t="s">
        <v>40</v>
      </c>
      <c r="D306" s="144" t="s">
        <v>337</v>
      </c>
    </row>
    <row r="307" spans="1:4" x14ac:dyDescent="0.25">
      <c r="A307" s="143" t="s">
        <v>87</v>
      </c>
      <c r="B307" s="143"/>
      <c r="C307" s="143" t="s">
        <v>39</v>
      </c>
      <c r="D307" s="144" t="s">
        <v>462</v>
      </c>
    </row>
    <row r="308" spans="1:4" x14ac:dyDescent="0.25">
      <c r="A308" s="143" t="s">
        <v>590</v>
      </c>
      <c r="B308" s="143"/>
      <c r="C308" s="143" t="s">
        <v>40</v>
      </c>
      <c r="D308" s="144" t="s">
        <v>337</v>
      </c>
    </row>
    <row r="309" spans="1:4" x14ac:dyDescent="0.25">
      <c r="A309" s="143" t="s">
        <v>591</v>
      </c>
      <c r="B309" s="143"/>
      <c r="C309" s="143" t="s">
        <v>40</v>
      </c>
      <c r="D309" s="144" t="s">
        <v>337</v>
      </c>
    </row>
    <row r="310" spans="1:4" x14ac:dyDescent="0.25">
      <c r="A310" s="142" t="s">
        <v>353</v>
      </c>
      <c r="B310" s="143"/>
      <c r="C310" s="143" t="s">
        <v>39</v>
      </c>
      <c r="D310" s="144" t="s">
        <v>340</v>
      </c>
    </row>
    <row r="311" spans="1:4" x14ac:dyDescent="0.25">
      <c r="A311" s="143" t="s">
        <v>592</v>
      </c>
      <c r="B311" s="143"/>
      <c r="C311" s="143" t="s">
        <v>40</v>
      </c>
      <c r="D311" s="144" t="s">
        <v>337</v>
      </c>
    </row>
    <row r="312" spans="1:4" x14ac:dyDescent="0.25">
      <c r="A312" s="143" t="s">
        <v>593</v>
      </c>
      <c r="B312" s="143"/>
      <c r="C312" s="143" t="s">
        <v>40</v>
      </c>
      <c r="D312" s="144" t="s">
        <v>337</v>
      </c>
    </row>
    <row r="313" spans="1:4" x14ac:dyDescent="0.25">
      <c r="A313" s="143" t="s">
        <v>594</v>
      </c>
      <c r="B313" s="143"/>
      <c r="C313" s="143" t="s">
        <v>40</v>
      </c>
      <c r="D313" s="144" t="s">
        <v>337</v>
      </c>
    </row>
    <row r="314" spans="1:4" x14ac:dyDescent="0.25">
      <c r="A314" s="143" t="s">
        <v>595</v>
      </c>
      <c r="B314" s="143"/>
      <c r="C314" s="143" t="s">
        <v>40</v>
      </c>
      <c r="D314" s="144" t="s">
        <v>337</v>
      </c>
    </row>
    <row r="315" spans="1:4" x14ac:dyDescent="0.25">
      <c r="A315" s="143" t="s">
        <v>596</v>
      </c>
      <c r="B315" s="143"/>
      <c r="C315" s="143" t="s">
        <v>40</v>
      </c>
      <c r="D315" s="144" t="s">
        <v>337</v>
      </c>
    </row>
    <row r="316" spans="1:4" x14ac:dyDescent="0.25">
      <c r="A316" s="142" t="s">
        <v>597</v>
      </c>
      <c r="B316" s="143"/>
      <c r="C316" s="143" t="s">
        <v>39</v>
      </c>
      <c r="D316" s="144" t="s">
        <v>335</v>
      </c>
    </row>
    <row r="317" spans="1:4" x14ac:dyDescent="0.25">
      <c r="A317" s="143" t="s">
        <v>598</v>
      </c>
      <c r="B317" s="143"/>
      <c r="C317" s="143" t="s">
        <v>40</v>
      </c>
      <c r="D317" s="144" t="s">
        <v>337</v>
      </c>
    </row>
    <row r="318" spans="1:4" x14ac:dyDescent="0.25">
      <c r="A318" s="143" t="s">
        <v>88</v>
      </c>
      <c r="B318" s="143"/>
      <c r="C318" s="143" t="s">
        <v>40</v>
      </c>
      <c r="D318" s="144" t="s">
        <v>337</v>
      </c>
    </row>
    <row r="319" spans="1:4" x14ac:dyDescent="0.25">
      <c r="A319" s="143" t="s">
        <v>599</v>
      </c>
      <c r="B319" s="143"/>
      <c r="C319" s="143" t="s">
        <v>40</v>
      </c>
      <c r="D319" s="144" t="s">
        <v>337</v>
      </c>
    </row>
    <row r="320" spans="1:4" x14ac:dyDescent="0.25">
      <c r="A320" s="143" t="s">
        <v>600</v>
      </c>
      <c r="B320" s="143"/>
      <c r="C320" s="143" t="s">
        <v>40</v>
      </c>
      <c r="D320" s="144" t="s">
        <v>337</v>
      </c>
    </row>
    <row r="321" spans="1:4" x14ac:dyDescent="0.25">
      <c r="A321" s="143" t="s">
        <v>601</v>
      </c>
      <c r="B321" s="143"/>
      <c r="C321" s="143" t="s">
        <v>40</v>
      </c>
      <c r="D321" s="144" t="s">
        <v>337</v>
      </c>
    </row>
    <row r="322" spans="1:4" x14ac:dyDescent="0.25">
      <c r="A322" s="143" t="s">
        <v>602</v>
      </c>
      <c r="B322" s="143"/>
      <c r="C322" s="143" t="s">
        <v>39</v>
      </c>
      <c r="D322" s="144" t="s">
        <v>335</v>
      </c>
    </row>
    <row r="323" spans="1:4" x14ac:dyDescent="0.25">
      <c r="A323" s="143" t="s">
        <v>603</v>
      </c>
      <c r="B323" s="143"/>
      <c r="C323" s="143" t="s">
        <v>40</v>
      </c>
      <c r="D323" s="144" t="s">
        <v>337</v>
      </c>
    </row>
    <row r="324" spans="1:4" x14ac:dyDescent="0.25">
      <c r="A324" s="143" t="s">
        <v>604</v>
      </c>
      <c r="B324" s="143"/>
      <c r="C324" s="143" t="s">
        <v>40</v>
      </c>
      <c r="D324" s="144" t="s">
        <v>337</v>
      </c>
    </row>
    <row r="325" spans="1:4" x14ac:dyDescent="0.25">
      <c r="A325" s="143" t="s">
        <v>605</v>
      </c>
      <c r="B325" s="143"/>
      <c r="C325" s="143" t="s">
        <v>39</v>
      </c>
      <c r="D325" s="144" t="s">
        <v>340</v>
      </c>
    </row>
    <row r="326" spans="1:4" x14ac:dyDescent="0.25">
      <c r="A326" s="143" t="s">
        <v>606</v>
      </c>
      <c r="B326" s="143"/>
      <c r="C326" s="143" t="s">
        <v>39</v>
      </c>
      <c r="D326" s="144" t="s">
        <v>340</v>
      </c>
    </row>
    <row r="327" spans="1:4" x14ac:dyDescent="0.25">
      <c r="A327" s="143" t="s">
        <v>607</v>
      </c>
      <c r="B327" s="143"/>
      <c r="C327" s="143" t="s">
        <v>40</v>
      </c>
      <c r="D327" s="144" t="s">
        <v>337</v>
      </c>
    </row>
    <row r="328" spans="1:4" x14ac:dyDescent="0.25">
      <c r="A328" s="143" t="s">
        <v>608</v>
      </c>
      <c r="B328" s="143"/>
      <c r="C328" s="143" t="s">
        <v>40</v>
      </c>
      <c r="D328" s="144" t="s">
        <v>337</v>
      </c>
    </row>
    <row r="329" spans="1:4" x14ac:dyDescent="0.25">
      <c r="A329" s="143" t="s">
        <v>89</v>
      </c>
      <c r="B329" s="143"/>
      <c r="C329" s="143" t="s">
        <v>40</v>
      </c>
      <c r="D329" s="144" t="s">
        <v>337</v>
      </c>
    </row>
    <row r="330" spans="1:4" x14ac:dyDescent="0.25">
      <c r="A330" s="143" t="s">
        <v>609</v>
      </c>
      <c r="B330" s="143"/>
      <c r="C330" s="143" t="s">
        <v>40</v>
      </c>
      <c r="D330" s="144" t="s">
        <v>337</v>
      </c>
    </row>
    <row r="331" spans="1:4" x14ac:dyDescent="0.25">
      <c r="A331" s="143" t="s">
        <v>610</v>
      </c>
      <c r="B331" s="143"/>
      <c r="C331" s="143" t="s">
        <v>40</v>
      </c>
      <c r="D331" s="144" t="s">
        <v>337</v>
      </c>
    </row>
    <row r="332" spans="1:4" x14ac:dyDescent="0.25">
      <c r="A332" s="143" t="s">
        <v>611</v>
      </c>
      <c r="B332" s="143"/>
      <c r="C332" s="143" t="s">
        <v>40</v>
      </c>
      <c r="D332" s="144" t="s">
        <v>335</v>
      </c>
    </row>
    <row r="333" spans="1:4" x14ac:dyDescent="0.25">
      <c r="A333" s="143" t="s">
        <v>612</v>
      </c>
      <c r="B333" s="143"/>
      <c r="C333" s="143" t="s">
        <v>39</v>
      </c>
      <c r="D333" s="144" t="s">
        <v>335</v>
      </c>
    </row>
    <row r="334" spans="1:4" x14ac:dyDescent="0.25">
      <c r="A334" s="143" t="s">
        <v>613</v>
      </c>
      <c r="B334" s="143"/>
      <c r="C334" s="143" t="s">
        <v>40</v>
      </c>
      <c r="D334" s="144" t="s">
        <v>335</v>
      </c>
    </row>
    <row r="335" spans="1:4" x14ac:dyDescent="0.25">
      <c r="A335" s="143" t="s">
        <v>614</v>
      </c>
      <c r="B335" s="143"/>
      <c r="C335" s="143" t="s">
        <v>39</v>
      </c>
      <c r="D335" s="144" t="s">
        <v>462</v>
      </c>
    </row>
    <row r="336" spans="1:4" x14ac:dyDescent="0.25">
      <c r="A336" s="143" t="s">
        <v>615</v>
      </c>
      <c r="B336" s="142"/>
      <c r="C336" s="142" t="s">
        <v>39</v>
      </c>
      <c r="D336" s="144" t="s">
        <v>335</v>
      </c>
    </row>
    <row r="337" spans="1:4" x14ac:dyDescent="0.25">
      <c r="A337" s="143" t="s">
        <v>377</v>
      </c>
      <c r="B337" s="143"/>
      <c r="C337" s="143" t="s">
        <v>40</v>
      </c>
      <c r="D337" s="144" t="s">
        <v>335</v>
      </c>
    </row>
    <row r="338" spans="1:4" x14ac:dyDescent="0.25">
      <c r="A338" s="143" t="s">
        <v>616</v>
      </c>
      <c r="B338" s="143"/>
      <c r="C338" s="143" t="s">
        <v>40</v>
      </c>
      <c r="D338" s="144" t="s">
        <v>337</v>
      </c>
    </row>
    <row r="339" spans="1:4" x14ac:dyDescent="0.25">
      <c r="A339" s="145" t="s">
        <v>617</v>
      </c>
      <c r="B339" s="143"/>
      <c r="C339" s="143" t="s">
        <v>40</v>
      </c>
      <c r="D339" s="144" t="s">
        <v>335</v>
      </c>
    </row>
    <row r="340" spans="1:4" x14ac:dyDescent="0.25">
      <c r="A340" s="143" t="s">
        <v>618</v>
      </c>
      <c r="B340" s="143"/>
      <c r="C340" s="143" t="s">
        <v>39</v>
      </c>
      <c r="D340" s="144" t="s">
        <v>340</v>
      </c>
    </row>
    <row r="341" spans="1:4" x14ac:dyDescent="0.25">
      <c r="A341" s="143" t="s">
        <v>619</v>
      </c>
      <c r="B341" s="143"/>
      <c r="C341" s="143" t="s">
        <v>39</v>
      </c>
      <c r="D341" s="144" t="s">
        <v>340</v>
      </c>
    </row>
    <row r="342" spans="1:4" x14ac:dyDescent="0.25">
      <c r="A342" s="143" t="s">
        <v>620</v>
      </c>
      <c r="B342" s="143"/>
      <c r="C342" s="143" t="s">
        <v>40</v>
      </c>
      <c r="D342" s="144" t="s">
        <v>337</v>
      </c>
    </row>
    <row r="343" spans="1:4" x14ac:dyDescent="0.25">
      <c r="A343" s="143" t="s">
        <v>90</v>
      </c>
      <c r="B343" s="143"/>
      <c r="C343" s="143" t="s">
        <v>39</v>
      </c>
      <c r="D343" s="144" t="s">
        <v>335</v>
      </c>
    </row>
    <row r="344" spans="1:4" x14ac:dyDescent="0.25">
      <c r="A344" s="143" t="s">
        <v>91</v>
      </c>
      <c r="B344" s="143"/>
      <c r="C344" s="143" t="s">
        <v>39</v>
      </c>
      <c r="D344" s="144" t="s">
        <v>335</v>
      </c>
    </row>
    <row r="345" spans="1:4" x14ac:dyDescent="0.25">
      <c r="A345" s="143" t="s">
        <v>621</v>
      </c>
      <c r="B345" s="143"/>
      <c r="C345" s="143" t="s">
        <v>40</v>
      </c>
      <c r="D345" s="144" t="s">
        <v>335</v>
      </c>
    </row>
    <row r="346" spans="1:4" x14ac:dyDescent="0.25">
      <c r="A346" s="143" t="s">
        <v>622</v>
      </c>
      <c r="B346" s="143"/>
      <c r="C346" s="143" t="s">
        <v>40</v>
      </c>
      <c r="D346" s="144" t="s">
        <v>335</v>
      </c>
    </row>
    <row r="347" spans="1:4" x14ac:dyDescent="0.25">
      <c r="A347" s="143" t="s">
        <v>623</v>
      </c>
      <c r="B347" s="143"/>
      <c r="C347" s="143" t="s">
        <v>39</v>
      </c>
      <c r="D347" s="144" t="s">
        <v>340</v>
      </c>
    </row>
    <row r="348" spans="1:4" x14ac:dyDescent="0.25">
      <c r="A348" s="143" t="s">
        <v>624</v>
      </c>
      <c r="B348" s="143"/>
      <c r="C348" s="143" t="s">
        <v>40</v>
      </c>
      <c r="D348" s="144" t="s">
        <v>337</v>
      </c>
    </row>
    <row r="349" spans="1:4" x14ac:dyDescent="0.25">
      <c r="A349" s="143" t="s">
        <v>625</v>
      </c>
      <c r="B349" s="143"/>
      <c r="C349" s="143" t="s">
        <v>39</v>
      </c>
      <c r="D349" s="144" t="s">
        <v>626</v>
      </c>
    </row>
    <row r="350" spans="1:4" x14ac:dyDescent="0.25">
      <c r="A350" s="143" t="s">
        <v>92</v>
      </c>
      <c r="B350" s="143"/>
      <c r="C350" s="143" t="s">
        <v>40</v>
      </c>
      <c r="D350" s="144" t="s">
        <v>337</v>
      </c>
    </row>
    <row r="351" spans="1:4" x14ac:dyDescent="0.25">
      <c r="A351" s="143" t="s">
        <v>627</v>
      </c>
      <c r="B351" s="143"/>
      <c r="C351" s="143" t="s">
        <v>40</v>
      </c>
      <c r="D351" s="144" t="s">
        <v>337</v>
      </c>
    </row>
    <row r="352" spans="1:4" x14ac:dyDescent="0.25">
      <c r="A352" s="143" t="s">
        <v>628</v>
      </c>
      <c r="B352" s="143"/>
      <c r="C352" s="143" t="s">
        <v>39</v>
      </c>
      <c r="D352" s="144" t="s">
        <v>340</v>
      </c>
    </row>
    <row r="353" spans="1:4" x14ac:dyDescent="0.25">
      <c r="A353" s="143" t="s">
        <v>93</v>
      </c>
      <c r="B353" s="143"/>
      <c r="C353" s="143" t="s">
        <v>40</v>
      </c>
      <c r="D353" s="144" t="s">
        <v>337</v>
      </c>
    </row>
    <row r="354" spans="1:4" x14ac:dyDescent="0.25">
      <c r="A354" s="143" t="s">
        <v>60</v>
      </c>
      <c r="B354" s="143"/>
      <c r="C354" s="143" t="s">
        <v>40</v>
      </c>
      <c r="D354" s="144" t="s">
        <v>337</v>
      </c>
    </row>
    <row r="355" spans="1:4" x14ac:dyDescent="0.25">
      <c r="A355" s="143" t="s">
        <v>629</v>
      </c>
      <c r="B355" s="143"/>
      <c r="C355" s="143" t="s">
        <v>40</v>
      </c>
      <c r="D355" s="144" t="s">
        <v>337</v>
      </c>
    </row>
    <row r="356" spans="1:4" x14ac:dyDescent="0.25">
      <c r="A356" s="143" t="s">
        <v>630</v>
      </c>
      <c r="B356" s="143"/>
      <c r="C356" s="143" t="s">
        <v>40</v>
      </c>
      <c r="D356" s="144" t="s">
        <v>337</v>
      </c>
    </row>
    <row r="357" spans="1:4" x14ac:dyDescent="0.25">
      <c r="A357" s="143" t="s">
        <v>631</v>
      </c>
      <c r="B357" s="143"/>
      <c r="C357" s="143" t="s">
        <v>39</v>
      </c>
      <c r="D357" s="144" t="s">
        <v>462</v>
      </c>
    </row>
    <row r="358" spans="1:4" x14ac:dyDescent="0.25">
      <c r="A358" s="143" t="s">
        <v>94</v>
      </c>
      <c r="B358" s="143"/>
      <c r="C358" s="143" t="s">
        <v>39</v>
      </c>
      <c r="D358" s="144" t="s">
        <v>337</v>
      </c>
    </row>
    <row r="359" spans="1:4" x14ac:dyDescent="0.25">
      <c r="A359" s="143" t="s">
        <v>340</v>
      </c>
      <c r="B359" s="143"/>
      <c r="C359" s="143" t="s">
        <v>39</v>
      </c>
      <c r="D359" s="144" t="s">
        <v>340</v>
      </c>
    </row>
    <row r="360" spans="1:4" x14ac:dyDescent="0.25">
      <c r="A360" s="143" t="s">
        <v>632</v>
      </c>
      <c r="B360" s="143"/>
      <c r="C360" s="143" t="s">
        <v>39</v>
      </c>
      <c r="D360" s="144" t="s">
        <v>337</v>
      </c>
    </row>
    <row r="361" spans="1:4" x14ac:dyDescent="0.25">
      <c r="A361" s="143" t="s">
        <v>95</v>
      </c>
      <c r="B361" s="143"/>
      <c r="C361" s="143" t="s">
        <v>39</v>
      </c>
      <c r="D361" s="144" t="s">
        <v>337</v>
      </c>
    </row>
    <row r="362" spans="1:4" x14ac:dyDescent="0.25">
      <c r="A362" s="143" t="s">
        <v>633</v>
      </c>
      <c r="B362" s="143"/>
      <c r="C362" s="143" t="s">
        <v>39</v>
      </c>
      <c r="D362" s="144" t="s">
        <v>340</v>
      </c>
    </row>
    <row r="363" spans="1:4" x14ac:dyDescent="0.25">
      <c r="A363" s="143" t="s">
        <v>526</v>
      </c>
      <c r="B363" s="143"/>
      <c r="C363" s="143" t="s">
        <v>39</v>
      </c>
      <c r="D363" s="144" t="s">
        <v>335</v>
      </c>
    </row>
    <row r="364" spans="1:4" x14ac:dyDescent="0.25">
      <c r="A364" s="143" t="s">
        <v>634</v>
      </c>
      <c r="B364" s="146"/>
      <c r="C364" s="143" t="s">
        <v>375</v>
      </c>
      <c r="D364" s="144" t="s">
        <v>337</v>
      </c>
    </row>
    <row r="365" spans="1:4" x14ac:dyDescent="0.25">
      <c r="A365" s="143" t="s">
        <v>635</v>
      </c>
      <c r="B365" s="143"/>
      <c r="C365" s="143" t="s">
        <v>40</v>
      </c>
      <c r="D365" s="144" t="s">
        <v>335</v>
      </c>
    </row>
    <row r="366" spans="1:4" x14ac:dyDescent="0.25">
      <c r="A366" s="143" t="s">
        <v>636</v>
      </c>
      <c r="B366" s="142"/>
      <c r="C366" s="142" t="s">
        <v>39</v>
      </c>
      <c r="D366" s="144" t="s">
        <v>335</v>
      </c>
    </row>
    <row r="367" spans="1:4" x14ac:dyDescent="0.25">
      <c r="A367" s="143" t="s">
        <v>637</v>
      </c>
      <c r="B367" s="143"/>
      <c r="C367" s="143" t="s">
        <v>40</v>
      </c>
      <c r="D367" s="144" t="s">
        <v>335</v>
      </c>
    </row>
    <row r="368" spans="1:4" x14ac:dyDescent="0.25">
      <c r="A368" s="143" t="s">
        <v>638</v>
      </c>
      <c r="B368" s="143"/>
      <c r="C368" s="143" t="s">
        <v>39</v>
      </c>
      <c r="D368" s="144" t="s">
        <v>337</v>
      </c>
    </row>
    <row r="369" spans="1:4" x14ac:dyDescent="0.25">
      <c r="A369" s="143" t="s">
        <v>639</v>
      </c>
      <c r="B369" s="143"/>
      <c r="C369" s="143" t="s">
        <v>39</v>
      </c>
      <c r="D369" s="144" t="s">
        <v>337</v>
      </c>
    </row>
    <row r="370" spans="1:4" x14ac:dyDescent="0.25">
      <c r="A370" s="143" t="s">
        <v>96</v>
      </c>
      <c r="B370" s="143"/>
      <c r="C370" s="143" t="s">
        <v>39</v>
      </c>
      <c r="D370" s="144" t="s">
        <v>340</v>
      </c>
    </row>
    <row r="371" spans="1:4" x14ac:dyDescent="0.25">
      <c r="A371" s="143" t="s">
        <v>640</v>
      </c>
      <c r="B371" s="143"/>
      <c r="C371" s="143" t="s">
        <v>39</v>
      </c>
      <c r="D371" s="144" t="s">
        <v>337</v>
      </c>
    </row>
    <row r="372" spans="1:4" x14ac:dyDescent="0.25">
      <c r="A372" s="143" t="s">
        <v>641</v>
      </c>
      <c r="B372" s="143"/>
      <c r="C372" s="143" t="s">
        <v>39</v>
      </c>
      <c r="D372" s="144" t="s">
        <v>337</v>
      </c>
    </row>
  </sheetData>
  <sheetProtection algorithmName="SHA-512" hashValue="BzQgPGExeJB0CJOrxLTEjLaamJFIN+gKgEzAFqAha35IE/bzYzNnLJcCC60rER4AKm24v82+0V/+rWJ1CB5CvA==" saltValue="bVUV/Y5Ix0SeAGeU6PEEQw==" spinCount="100000"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dataValidation allowBlank="1" showInputMessage="1" showErrorMessage="1" promptTitle="Important" prompt="If you only have crops that have &quot;UEBT/RA&quot; category, you need to be certified by UEBT and this template does not apply to you. Please contact certification@uebt.org " sqref="C1"/>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dataValidation allowBlank="1" showInputMessage="1" showErrorMessage="1" promptTitle="Important" prompt="Please only input a variety in tab 2. Certified Crop column 3. Variety if a variety is shown for this crop in this column here. No other varieties will be recognized by the RACP" sqref="B1"/>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4BA29"/>
  </sheetPr>
  <dimension ref="A1:U24"/>
  <sheetViews>
    <sheetView showGridLines="0" zoomScale="90" zoomScaleNormal="90" workbookViewId="0">
      <selection activeCell="D15" sqref="D15"/>
    </sheetView>
  </sheetViews>
  <sheetFormatPr baseColWidth="10" defaultColWidth="9.140625" defaultRowHeight="15" x14ac:dyDescent="0.25"/>
  <cols>
    <col min="1" max="1" width="3.7109375" customWidth="1"/>
    <col min="2" max="2" width="32.42578125" customWidth="1"/>
    <col min="3" max="3" width="45.5703125" customWidth="1"/>
    <col min="4" max="4" width="55.42578125" customWidth="1"/>
  </cols>
  <sheetData>
    <row r="1" spans="1:21" ht="20.25" thickBot="1" x14ac:dyDescent="0.35">
      <c r="A1" s="13" t="s">
        <v>642</v>
      </c>
      <c r="B1" s="13"/>
      <c r="C1" s="13"/>
      <c r="D1" s="13"/>
    </row>
    <row r="2" spans="1:21" ht="15.75" thickTop="1" x14ac:dyDescent="0.25"/>
    <row r="3" spans="1:21" ht="16.5" x14ac:dyDescent="0.3">
      <c r="B3" s="11" t="s">
        <v>643</v>
      </c>
      <c r="C3" s="11"/>
      <c r="D3" s="11"/>
      <c r="E3" s="11"/>
      <c r="F3" s="11"/>
      <c r="G3" s="11"/>
      <c r="H3" s="11"/>
      <c r="I3" s="11"/>
      <c r="J3" s="11"/>
      <c r="K3" s="11"/>
      <c r="L3" s="113"/>
      <c r="M3" s="113"/>
      <c r="N3" s="113"/>
      <c r="O3" s="113"/>
      <c r="P3" s="113"/>
      <c r="Q3" s="113"/>
      <c r="R3" s="113"/>
      <c r="S3" s="113"/>
      <c r="T3" s="11"/>
      <c r="U3" s="11"/>
    </row>
    <row r="4" spans="1:21" ht="16.5" x14ac:dyDescent="0.3">
      <c r="B4" s="11" t="s">
        <v>644</v>
      </c>
      <c r="C4" s="11"/>
      <c r="D4" s="11"/>
      <c r="E4" s="11"/>
      <c r="F4" s="11"/>
      <c r="G4" s="11"/>
      <c r="H4" s="11"/>
      <c r="I4" s="11"/>
      <c r="J4" s="11"/>
      <c r="K4" s="11"/>
      <c r="L4" s="113"/>
      <c r="M4" s="113"/>
      <c r="N4" s="113"/>
      <c r="O4" s="113"/>
      <c r="P4" s="113"/>
      <c r="Q4" s="113"/>
      <c r="R4" s="113"/>
      <c r="S4" s="113"/>
      <c r="T4" s="11"/>
      <c r="U4" s="11"/>
    </row>
    <row r="5" spans="1:21" ht="16.5" x14ac:dyDescent="0.3">
      <c r="B5" s="11" t="s">
        <v>645</v>
      </c>
      <c r="C5" s="11"/>
      <c r="D5" s="11"/>
      <c r="E5" s="11"/>
      <c r="F5" s="11"/>
      <c r="G5" s="11"/>
      <c r="H5" s="11"/>
      <c r="I5" s="11"/>
      <c r="J5" s="11"/>
      <c r="K5" s="11"/>
      <c r="L5" s="113"/>
      <c r="M5" s="113"/>
      <c r="N5" s="113"/>
      <c r="O5" s="113"/>
      <c r="P5" s="113"/>
      <c r="Q5" s="113"/>
      <c r="R5" s="113"/>
      <c r="S5" s="113"/>
      <c r="T5" s="11"/>
      <c r="U5" s="11"/>
    </row>
    <row r="6" spans="1:21" ht="16.5" x14ac:dyDescent="0.3">
      <c r="B6" s="11" t="s">
        <v>646</v>
      </c>
      <c r="C6" s="11"/>
      <c r="D6" s="11"/>
      <c r="E6" s="11"/>
      <c r="F6" s="11"/>
      <c r="G6" s="11"/>
      <c r="H6" s="11"/>
      <c r="I6" s="11"/>
      <c r="J6" s="11"/>
      <c r="K6" s="11"/>
      <c r="L6" s="113"/>
      <c r="M6" s="113"/>
      <c r="N6" s="113"/>
      <c r="O6" s="113"/>
      <c r="P6" s="113"/>
      <c r="Q6" s="113"/>
      <c r="R6" s="113"/>
      <c r="S6" s="113"/>
      <c r="T6" s="11"/>
      <c r="U6" s="11"/>
    </row>
    <row r="7" spans="1:21" ht="16.5" x14ac:dyDescent="0.3">
      <c r="B7" s="11" t="s">
        <v>647</v>
      </c>
      <c r="C7" s="11"/>
      <c r="D7" s="11"/>
      <c r="E7" s="11"/>
      <c r="F7" s="11"/>
      <c r="G7" s="11"/>
      <c r="H7" s="11"/>
      <c r="I7" s="11"/>
      <c r="J7" s="11"/>
      <c r="K7" s="11"/>
      <c r="L7" s="113"/>
      <c r="M7" s="113"/>
      <c r="N7" s="113"/>
      <c r="O7" s="113"/>
      <c r="P7" s="113"/>
      <c r="Q7" s="113"/>
      <c r="R7" s="113"/>
      <c r="S7" s="113"/>
      <c r="T7" s="11"/>
      <c r="U7" s="11"/>
    </row>
    <row r="8" spans="1:21" ht="16.5" x14ac:dyDescent="0.3">
      <c r="B8" s="11" t="s">
        <v>648</v>
      </c>
      <c r="C8" s="11"/>
      <c r="D8" s="11"/>
      <c r="E8" s="11"/>
      <c r="F8" s="11"/>
      <c r="G8" s="11"/>
      <c r="H8" s="11"/>
      <c r="I8" s="11"/>
      <c r="J8" s="11"/>
      <c r="K8" s="11"/>
      <c r="L8" s="113"/>
      <c r="M8" s="113"/>
      <c r="N8" s="113"/>
      <c r="O8" s="113"/>
      <c r="P8" s="113"/>
      <c r="Q8" s="113"/>
      <c r="R8" s="113"/>
      <c r="S8" s="113"/>
      <c r="T8" s="11"/>
      <c r="U8" s="11"/>
    </row>
    <row r="9" spans="1:21" ht="16.5" x14ac:dyDescent="0.3">
      <c r="B9" s="11"/>
      <c r="C9" s="11"/>
      <c r="D9" s="11"/>
      <c r="E9" s="11"/>
      <c r="F9" s="11"/>
      <c r="G9" s="11"/>
      <c r="H9" s="11"/>
      <c r="I9" s="11"/>
      <c r="J9" s="11"/>
      <c r="K9" s="11"/>
      <c r="L9" s="113"/>
      <c r="M9" s="113"/>
      <c r="N9" s="113"/>
      <c r="O9" s="113"/>
      <c r="P9" s="113"/>
      <c r="Q9" s="113"/>
      <c r="R9" s="113"/>
      <c r="S9" s="113"/>
      <c r="T9" s="11"/>
      <c r="U9" s="11"/>
    </row>
    <row r="10" spans="1:21" ht="16.5" x14ac:dyDescent="0.3">
      <c r="B10" s="11" t="s">
        <v>649</v>
      </c>
      <c r="C10" s="11"/>
      <c r="D10" s="11"/>
      <c r="E10" s="11"/>
      <c r="F10" s="11"/>
      <c r="G10" s="11"/>
      <c r="H10" s="11"/>
      <c r="I10" s="11"/>
      <c r="J10" s="11"/>
      <c r="K10" s="11"/>
      <c r="L10" s="113"/>
      <c r="M10" s="113"/>
      <c r="N10" s="113"/>
      <c r="O10" s="113"/>
      <c r="P10" s="113"/>
      <c r="Q10" s="113"/>
      <c r="R10" s="113"/>
      <c r="S10" s="113"/>
      <c r="T10" s="11"/>
      <c r="U10" s="11"/>
    </row>
    <row r="11" spans="1:21" ht="16.5" x14ac:dyDescent="0.3">
      <c r="B11" s="11"/>
      <c r="C11" s="11"/>
      <c r="D11" s="11"/>
      <c r="E11" s="11"/>
      <c r="F11" s="11"/>
      <c r="G11" s="11"/>
      <c r="H11" s="11"/>
      <c r="I11" s="11"/>
      <c r="J11" s="11"/>
      <c r="K11" s="11"/>
      <c r="L11" s="113"/>
      <c r="M11" s="113"/>
      <c r="N11" s="113"/>
      <c r="O11" s="113"/>
      <c r="P11" s="113"/>
      <c r="Q11" s="113"/>
      <c r="R11" s="113"/>
      <c r="S11" s="113"/>
      <c r="T11" s="11"/>
      <c r="U11" s="11"/>
    </row>
    <row r="12" spans="1:21" ht="20.25" thickBot="1" x14ac:dyDescent="0.35">
      <c r="A12" s="13" t="s">
        <v>650</v>
      </c>
      <c r="B12" s="13"/>
      <c r="C12" s="13"/>
      <c r="D12" s="13"/>
      <c r="E12" s="13"/>
    </row>
    <row r="13" spans="1:21" ht="17.25" thickTop="1" x14ac:dyDescent="0.3">
      <c r="B13" s="11"/>
      <c r="L13" s="11"/>
    </row>
    <row r="14" spans="1:21" ht="16.5" x14ac:dyDescent="0.3">
      <c r="B14" s="11" t="s">
        <v>651</v>
      </c>
      <c r="L14" s="11"/>
    </row>
    <row r="15" spans="1:21" ht="16.5" x14ac:dyDescent="0.3">
      <c r="B15" s="11" t="s">
        <v>652</v>
      </c>
      <c r="L15" s="11"/>
    </row>
    <row r="16" spans="1:21" ht="16.5" x14ac:dyDescent="0.3">
      <c r="B16" s="11" t="s">
        <v>653</v>
      </c>
      <c r="L16" s="11"/>
    </row>
    <row r="17" spans="2:12" ht="16.5" x14ac:dyDescent="0.3">
      <c r="B17" s="11" t="s">
        <v>654</v>
      </c>
      <c r="L17" s="11"/>
    </row>
    <row r="18" spans="2:12" ht="16.5" x14ac:dyDescent="0.3">
      <c r="B18" s="11" t="s">
        <v>655</v>
      </c>
      <c r="L18" s="11"/>
    </row>
    <row r="19" spans="2:12" ht="16.5" x14ac:dyDescent="0.3">
      <c r="B19" s="11" t="s">
        <v>656</v>
      </c>
    </row>
    <row r="20" spans="2:12" ht="15.75" thickBot="1" x14ac:dyDescent="0.3"/>
    <row r="21" spans="2:12" x14ac:dyDescent="0.25">
      <c r="B21" s="119" t="s">
        <v>657</v>
      </c>
      <c r="C21" s="120" t="s">
        <v>658</v>
      </c>
      <c r="D21" s="121" t="s">
        <v>659</v>
      </c>
    </row>
    <row r="22" spans="2:12" ht="16.5" x14ac:dyDescent="0.3">
      <c r="B22" s="117"/>
      <c r="C22" s="114" t="s">
        <v>660</v>
      </c>
      <c r="D22" s="115" t="s">
        <v>661</v>
      </c>
    </row>
    <row r="23" spans="2:12" ht="16.5" x14ac:dyDescent="0.3">
      <c r="B23" s="117" t="s">
        <v>97</v>
      </c>
      <c r="C23" s="114" t="s">
        <v>662</v>
      </c>
      <c r="D23" s="115" t="s">
        <v>663</v>
      </c>
    </row>
    <row r="24" spans="2:12" ht="33.75" thickBot="1" x14ac:dyDescent="0.35">
      <c r="B24" s="118" t="s">
        <v>98</v>
      </c>
      <c r="C24" s="116" t="s">
        <v>664</v>
      </c>
      <c r="D24" s="150" t="s">
        <v>665</v>
      </c>
    </row>
  </sheetData>
  <sheetProtection algorithmName="SHA-512" hashValue="NdDOb/8hoIsdxWPPUm8Lxe8DQD8h5Sb5tmMoi+LtR+XKKicnTj8juDoBRhpA8Kk+c6qbxQdB1Fa5fjHnfat+Vg==" saltValue="k+Olnj1DWY1MEHEin51kIg==" spinCount="100000"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2.xml><?xml version="1.0" encoding="utf-8"?>
<ds:datastoreItem xmlns:ds="http://schemas.openxmlformats.org/officeDocument/2006/customXml" ds:itemID="{B22841A9-5C5F-46ED-8873-8B8EEAAE6C22}">
  <ds:schemaRef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purl.org/dc/dcmitype/"/>
    <ds:schemaRef ds:uri="5765bac3-0fca-4b4e-935f-16f2a024ce24"/>
    <ds:schemaRef ds:uri="http://schemas.microsoft.com/office/2006/metadata/properties"/>
    <ds:schemaRef ds:uri="f85326c8-53d7-4073-8fb0-737c737bb331"/>
    <ds:schemaRef ds:uri="http://www.w3.org/XML/1998/namespace"/>
    <ds:schemaRef ds:uri="http://purl.org/dc/terms/"/>
  </ds:schemaRefs>
</ds:datastoreItem>
</file>

<file path=customXml/itemProps3.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2022-10-25T06:17:41Z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